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LSI\LSI-BBS\BBS2\"/>
    </mc:Choice>
  </mc:AlternateContent>
  <bookViews>
    <workbookView xWindow="0" yWindow="0" windowWidth="19200" windowHeight="11460"/>
  </bookViews>
  <sheets>
    <sheet name="Introduction" sheetId="3" r:id="rId1"/>
    <sheet name="Basic Black-Scholes Extract" sheetId="4" r:id="rId2"/>
    <sheet name="Black-Scholes-Merton P(ITM)" sheetId="1" r:id="rId3"/>
  </sheets>
  <definedNames>
    <definedName name="solver_adj" localSheetId="2" hidden="1">'Black-Scholes-Merton P(ITM)'!$B$7</definedName>
    <definedName name="solver_cvg" localSheetId="2" hidden="1">0.00000000001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2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'Black-Scholes-Merton P(ITM)'!#REF!</definedName>
    <definedName name="solver_pre" localSheetId="2" hidden="1">0.00000000001</definedName>
    <definedName name="solver_rbv" localSheetId="2" hidden="1">1</definedName>
    <definedName name="solver_rlx" localSheetId="2" hidden="1">1</definedName>
    <definedName name="solver_rsd" localSheetId="2" hidden="1">0</definedName>
    <definedName name="solver_scl" localSheetId="2" hidden="1">2</definedName>
    <definedName name="solver_sho" localSheetId="2" hidden="1">2</definedName>
    <definedName name="solver_ssz" localSheetId="2" hidden="1">100</definedName>
    <definedName name="solver_tim" localSheetId="2" hidden="1">100</definedName>
    <definedName name="solver_tol" localSheetId="2" hidden="1">0.05</definedName>
    <definedName name="solver_typ" localSheetId="2" hidden="1">3</definedName>
    <definedName name="solver_val" localSheetId="2" hidden="1">0</definedName>
    <definedName name="solver_ver" localSheetId="2" hidden="1">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1" l="1"/>
  <c r="B2" i="1" l="1"/>
  <c r="B5" i="1" l="1"/>
  <c r="B4" i="1"/>
  <c r="B7" i="1"/>
  <c r="B18" i="1" l="1"/>
  <c r="G44" i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B3" i="1"/>
  <c r="B19" i="1" l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45" i="1"/>
  <c r="B6" i="1" l="1"/>
  <c r="H42" i="1" s="1"/>
  <c r="B10" i="1" l="1"/>
  <c r="B11" i="1" s="1"/>
  <c r="B20" i="1" s="1"/>
  <c r="B12" i="1" l="1"/>
  <c r="B22" i="1"/>
  <c r="H44" i="1" l="1"/>
  <c r="B23" i="1"/>
  <c r="B13" i="1"/>
  <c r="B15" i="1" s="1"/>
  <c r="B21" i="1"/>
  <c r="I44" i="1" l="1"/>
</calcChain>
</file>

<file path=xl/sharedStrings.xml><?xml version="1.0" encoding="utf-8"?>
<sst xmlns="http://schemas.openxmlformats.org/spreadsheetml/2006/main" count="32" uniqueCount="32">
  <si>
    <t>Strike price (X)</t>
  </si>
  <si>
    <t>Merton Call Price</t>
  </si>
  <si>
    <t>Merton's Six Inputs</t>
  </si>
  <si>
    <t>b</t>
  </si>
  <si>
    <r>
      <t>P</t>
    </r>
    <r>
      <rPr>
        <b/>
        <vertAlign val="superscript"/>
        <sz val="12"/>
        <rFont val="Arial"/>
        <family val="2"/>
      </rPr>
      <t>*</t>
    </r>
    <r>
      <rPr>
        <b/>
        <vertAlign val="subscript"/>
        <sz val="12"/>
        <rFont val="Arial"/>
        <family val="2"/>
      </rPr>
      <t>ever</t>
    </r>
    <r>
      <rPr>
        <b/>
        <sz val="12"/>
        <rFont val="Arial"/>
        <family val="2"/>
      </rPr>
      <t>(ITM) (BBS, 2021, p. 127)</t>
    </r>
  </si>
  <si>
    <t>Stock price (S) at t=0</t>
  </si>
  <si>
    <t>S</t>
  </si>
  <si>
    <t>Difference</t>
  </si>
  <si>
    <r>
      <t>P</t>
    </r>
    <r>
      <rPr>
        <b/>
        <vertAlign val="superscript"/>
        <sz val="12"/>
        <rFont val="Arial"/>
        <family val="2"/>
      </rPr>
      <t>*</t>
    </r>
    <r>
      <rPr>
        <b/>
        <sz val="12"/>
        <rFont val="Arial"/>
        <family val="2"/>
      </rPr>
      <t>(ITM)</t>
    </r>
  </si>
  <si>
    <r>
      <t>P</t>
    </r>
    <r>
      <rPr>
        <b/>
        <vertAlign val="superscript"/>
        <sz val="12"/>
        <rFont val="Arial"/>
        <family val="2"/>
      </rPr>
      <t>*</t>
    </r>
    <r>
      <rPr>
        <b/>
        <vertAlign val="subscript"/>
        <sz val="12"/>
        <rFont val="Arial"/>
        <family val="2"/>
      </rPr>
      <t>ever</t>
    </r>
    <r>
      <rPr>
        <b/>
        <sz val="12"/>
        <rFont val="Arial"/>
        <family val="2"/>
      </rPr>
      <t>(ITM)</t>
    </r>
  </si>
  <si>
    <t>Step=</t>
  </si>
  <si>
    <t>Then highlight these formulae and the input data and use the above menu commands.</t>
  </si>
  <si>
    <t>This table was created using Data &gt; Forecast &gt; What If Analysis &gt; Data Table</t>
  </si>
  <si>
    <t>Then point "Column Input Cell" at the variable (CELL B2 in this case).</t>
  </si>
  <si>
    <t>First enter the formulae you want to carry over for different input values (highlighted yellow here).</t>
  </si>
  <si>
    <t>Probability</t>
  </si>
  <si>
    <t>Option maturity (τ=T-t) years</t>
  </si>
  <si>
    <t>Safe yield at horizon τ=T-t (r)</t>
  </si>
  <si>
    <r>
      <t>d</t>
    </r>
    <r>
      <rPr>
        <vertAlign val="subscript"/>
        <sz val="11"/>
        <rFont val="Cambria"/>
        <family val="1"/>
        <scheme val="major"/>
      </rPr>
      <t>1</t>
    </r>
  </si>
  <si>
    <r>
      <t>d</t>
    </r>
    <r>
      <rPr>
        <vertAlign val="subscript"/>
        <sz val="11"/>
        <rFont val="Cambria"/>
        <family val="1"/>
        <scheme val="major"/>
      </rPr>
      <t>2</t>
    </r>
  </si>
  <si>
    <r>
      <t>N(d</t>
    </r>
    <r>
      <rPr>
        <vertAlign val="subscript"/>
        <sz val="11"/>
        <rFont val="Cambria"/>
        <family val="1"/>
        <scheme val="major"/>
      </rPr>
      <t>1</t>
    </r>
    <r>
      <rPr>
        <sz val="11"/>
        <rFont val="Cambria"/>
        <family val="1"/>
        <scheme val="major"/>
      </rPr>
      <t>)</t>
    </r>
  </si>
  <si>
    <r>
      <t>N(d</t>
    </r>
    <r>
      <rPr>
        <vertAlign val="subscript"/>
        <sz val="11"/>
        <rFont val="Cambria"/>
        <family val="1"/>
        <scheme val="major"/>
      </rPr>
      <t>2</t>
    </r>
    <r>
      <rPr>
        <sz val="11"/>
        <rFont val="Cambria"/>
        <family val="1"/>
        <scheme val="major"/>
      </rPr>
      <t>)</t>
    </r>
  </si>
  <si>
    <r>
      <t>A</t>
    </r>
    <r>
      <rPr>
        <vertAlign val="superscript"/>
        <sz val="11"/>
        <rFont val="Cambria"/>
        <family val="1"/>
        <scheme val="major"/>
      </rPr>
      <t>*</t>
    </r>
    <r>
      <rPr>
        <vertAlign val="subscript"/>
        <sz val="11"/>
        <rFont val="Cambria"/>
        <family val="1"/>
        <scheme val="major"/>
      </rPr>
      <t>c</t>
    </r>
  </si>
  <si>
    <r>
      <t>N(-d</t>
    </r>
    <r>
      <rPr>
        <vertAlign val="subscript"/>
        <sz val="11"/>
        <rFont val="Cambria"/>
        <family val="1"/>
        <scheme val="major"/>
      </rPr>
      <t>2</t>
    </r>
    <r>
      <rPr>
        <sz val="11"/>
        <rFont val="Cambria"/>
        <family val="1"/>
        <scheme val="major"/>
      </rPr>
      <t>)</t>
    </r>
  </si>
  <si>
    <r>
      <t>P</t>
    </r>
    <r>
      <rPr>
        <vertAlign val="superscript"/>
        <sz val="11"/>
        <rFont val="Cambria"/>
        <family val="1"/>
        <scheme val="major"/>
      </rPr>
      <t>*</t>
    </r>
    <r>
      <rPr>
        <sz val="11"/>
        <rFont val="Cambria"/>
        <family val="1"/>
        <scheme val="major"/>
      </rPr>
      <t>(ITM)=N(d</t>
    </r>
    <r>
      <rPr>
        <vertAlign val="subscript"/>
        <sz val="11"/>
        <rFont val="Cambria"/>
        <family val="1"/>
        <scheme val="major"/>
      </rPr>
      <t>2</t>
    </r>
    <r>
      <rPr>
        <sz val="11"/>
        <rFont val="Cambria"/>
        <family val="1"/>
        <scheme val="major"/>
      </rPr>
      <t>)</t>
    </r>
  </si>
  <si>
    <r>
      <t>P</t>
    </r>
    <r>
      <rPr>
        <vertAlign val="superscript"/>
        <sz val="11"/>
        <rFont val="Cambria"/>
        <family val="1"/>
        <scheme val="major"/>
      </rPr>
      <t>*</t>
    </r>
    <r>
      <rPr>
        <vertAlign val="subscript"/>
        <sz val="11"/>
        <rFont val="Cambria"/>
        <family val="1"/>
        <scheme val="major"/>
      </rPr>
      <t>ever</t>
    </r>
    <r>
      <rPr>
        <sz val="11"/>
        <rFont val="Cambria"/>
        <family val="1"/>
        <scheme val="major"/>
      </rPr>
      <t>(ITM)=N(d</t>
    </r>
    <r>
      <rPr>
        <vertAlign val="subscript"/>
        <sz val="11"/>
        <rFont val="Cambria"/>
        <family val="1"/>
        <scheme val="major"/>
      </rPr>
      <t>2</t>
    </r>
    <r>
      <rPr>
        <sz val="11"/>
        <rFont val="Cambria"/>
        <family val="1"/>
        <scheme val="major"/>
      </rPr>
      <t>)+A</t>
    </r>
    <r>
      <rPr>
        <vertAlign val="superscript"/>
        <sz val="11"/>
        <rFont val="Cambria"/>
        <family val="1"/>
        <scheme val="major"/>
      </rPr>
      <t>*</t>
    </r>
    <r>
      <rPr>
        <vertAlign val="subscript"/>
        <sz val="11"/>
        <rFont val="Cambria"/>
        <family val="1"/>
        <scheme val="major"/>
      </rPr>
      <t>c</t>
    </r>
  </si>
  <si>
    <t>Dividend yield (ρ)</t>
  </si>
  <si>
    <r>
      <t>Delta = e</t>
    </r>
    <r>
      <rPr>
        <vertAlign val="superscript"/>
        <sz val="11"/>
        <rFont val="Cambria"/>
        <family val="1"/>
        <scheme val="major"/>
      </rPr>
      <t>(-ρ*τ)</t>
    </r>
    <r>
      <rPr>
        <sz val="11"/>
        <rFont val="Cambria"/>
        <family val="1"/>
        <scheme val="major"/>
      </rPr>
      <t>N(d</t>
    </r>
    <r>
      <rPr>
        <vertAlign val="subscript"/>
        <sz val="11"/>
        <rFont val="Cambria"/>
        <family val="1"/>
        <scheme val="major"/>
      </rPr>
      <t>1</t>
    </r>
    <r>
      <rPr>
        <sz val="11"/>
        <rFont val="Cambria"/>
        <family val="1"/>
        <scheme val="major"/>
      </rPr>
      <t>)</t>
    </r>
  </si>
  <si>
    <t>α</t>
  </si>
  <si>
    <t>Implied volatility (σ)</t>
  </si>
  <si>
    <t xml:space="preserve">Graph Title (I used ALT-ENTER to get line break): </t>
  </si>
  <si>
    <t>Merton's Workings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</si>
</sst>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00"/>
    <numFmt numFmtId="165" formatCode="&quot;$&quot;#,##0.0000;\-&quot;$&quot;#,##0.0000"/>
    <numFmt numFmtId="166" formatCode="_-* #,##0.00000_-;\-* #,##0.00000_-;_-* &quot;-&quot;??_-;_-@_-"/>
  </numFmts>
  <fonts count="15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Symbol"/>
      <family val="1"/>
      <charset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vertAlign val="superscript"/>
      <sz val="12"/>
      <name val="Arial"/>
      <family val="2"/>
    </font>
    <font>
      <b/>
      <vertAlign val="subscript"/>
      <sz val="12"/>
      <name val="Arial"/>
      <family val="2"/>
    </font>
    <font>
      <sz val="10"/>
      <name val="Arial"/>
      <family val="2"/>
    </font>
    <font>
      <sz val="10"/>
      <color rgb="FF595959"/>
      <name val="Arial"/>
      <family val="2"/>
    </font>
    <font>
      <sz val="11"/>
      <name val="Cambria"/>
      <family val="1"/>
      <scheme val="major"/>
    </font>
    <font>
      <vertAlign val="subscript"/>
      <sz val="11"/>
      <name val="Cambria"/>
      <family val="1"/>
      <scheme val="major"/>
    </font>
    <font>
      <vertAlign val="superscript"/>
      <sz val="11"/>
      <name val="Cambria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44">
    <xf numFmtId="0" fontId="0" fillId="0" borderId="0" xfId="0"/>
    <xf numFmtId="16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/>
    <xf numFmtId="164" fontId="5" fillId="0" borderId="3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7" fillId="0" borderId="7" xfId="0" applyNumberFormat="1" applyFont="1" applyFill="1" applyBorder="1" applyAlignment="1">
      <alignment horizontal="center" vertical="center"/>
    </xf>
    <xf numFmtId="165" fontId="7" fillId="0" borderId="7" xfId="1" applyNumberFormat="1" applyFont="1" applyFill="1" applyBorder="1" applyAlignment="1">
      <alignment horizontal="center" vertical="center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0" fillId="0" borderId="0" xfId="3" applyNumberFormat="1" applyFont="1"/>
    <xf numFmtId="0" fontId="2" fillId="0" borderId="0" xfId="0" applyFont="1"/>
    <xf numFmtId="7" fontId="5" fillId="2" borderId="6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6" fontId="1" fillId="2" borderId="0" xfId="3" applyNumberFormat="1" applyFont="1" applyFill="1"/>
    <xf numFmtId="7" fontId="5" fillId="2" borderId="10" xfId="1" applyNumberFormat="1" applyFont="1" applyFill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164" fontId="5" fillId="2" borderId="10" xfId="2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Alignment="1"/>
    <xf numFmtId="0" fontId="11" fillId="0" borderId="0" xfId="0" applyFont="1" applyAlignment="1">
      <alignment readingOrder="1"/>
    </xf>
    <xf numFmtId="164" fontId="12" fillId="0" borderId="9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2" fillId="0" borderId="3" xfId="0" applyNumberFormat="1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" fillId="0" borderId="0" xfId="0" applyFont="1" applyAlignment="1">
      <alignment readingOrder="1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'Black-Scholes-Merton P(ITM)'!$H$42</c:f>
          <c:strCache>
            <c:ptCount val="1"/>
            <c:pt idx="0">
              <c:v>P*(ITM) and P*ever(ITM)
 X=$25, τ=T-t=1.0, σ=0.30, r=0.02, ρ=0.01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'Black-Scholes-Merton P(ITM)'!$H$43</c:f>
              <c:strCache>
                <c:ptCount val="1"/>
                <c:pt idx="0">
                  <c:v>P*(ITM)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'Black-Scholes-Merton P(ITM)'!$G$45:$G$144</c:f>
              <c:numCache>
                <c:formatCode>General</c:formatCode>
                <c:ptCount val="100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  <c:pt idx="11">
                  <c:v>6.5</c:v>
                </c:pt>
                <c:pt idx="12">
                  <c:v>7</c:v>
                </c:pt>
                <c:pt idx="13">
                  <c:v>7.5</c:v>
                </c:pt>
                <c:pt idx="14">
                  <c:v>8</c:v>
                </c:pt>
                <c:pt idx="15">
                  <c:v>8.5</c:v>
                </c:pt>
                <c:pt idx="16">
                  <c:v>9</c:v>
                </c:pt>
                <c:pt idx="17">
                  <c:v>9.5</c:v>
                </c:pt>
                <c:pt idx="18">
                  <c:v>10</c:v>
                </c:pt>
                <c:pt idx="19">
                  <c:v>10.5</c:v>
                </c:pt>
                <c:pt idx="20">
                  <c:v>11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13</c:v>
                </c:pt>
                <c:pt idx="25">
                  <c:v>13.5</c:v>
                </c:pt>
                <c:pt idx="26">
                  <c:v>14</c:v>
                </c:pt>
                <c:pt idx="27">
                  <c:v>14.5</c:v>
                </c:pt>
                <c:pt idx="28">
                  <c:v>15</c:v>
                </c:pt>
                <c:pt idx="29">
                  <c:v>15.5</c:v>
                </c:pt>
                <c:pt idx="30">
                  <c:v>16</c:v>
                </c:pt>
                <c:pt idx="31">
                  <c:v>16.5</c:v>
                </c:pt>
                <c:pt idx="32">
                  <c:v>17</c:v>
                </c:pt>
                <c:pt idx="33">
                  <c:v>17.5</c:v>
                </c:pt>
                <c:pt idx="34">
                  <c:v>18</c:v>
                </c:pt>
                <c:pt idx="35">
                  <c:v>18.5</c:v>
                </c:pt>
                <c:pt idx="36">
                  <c:v>19</c:v>
                </c:pt>
                <c:pt idx="37">
                  <c:v>19.5</c:v>
                </c:pt>
                <c:pt idx="38">
                  <c:v>20</c:v>
                </c:pt>
                <c:pt idx="39">
                  <c:v>20.5</c:v>
                </c:pt>
                <c:pt idx="40">
                  <c:v>21</c:v>
                </c:pt>
                <c:pt idx="41">
                  <c:v>21.5</c:v>
                </c:pt>
                <c:pt idx="42">
                  <c:v>22</c:v>
                </c:pt>
                <c:pt idx="43">
                  <c:v>22.5</c:v>
                </c:pt>
                <c:pt idx="44">
                  <c:v>23</c:v>
                </c:pt>
                <c:pt idx="45">
                  <c:v>23.5</c:v>
                </c:pt>
                <c:pt idx="46">
                  <c:v>24</c:v>
                </c:pt>
                <c:pt idx="47">
                  <c:v>24.5</c:v>
                </c:pt>
                <c:pt idx="48">
                  <c:v>25</c:v>
                </c:pt>
                <c:pt idx="49">
                  <c:v>25.5</c:v>
                </c:pt>
                <c:pt idx="50">
                  <c:v>26</c:v>
                </c:pt>
                <c:pt idx="51">
                  <c:v>26.5</c:v>
                </c:pt>
                <c:pt idx="52">
                  <c:v>27</c:v>
                </c:pt>
                <c:pt idx="53">
                  <c:v>27.5</c:v>
                </c:pt>
                <c:pt idx="54">
                  <c:v>28</c:v>
                </c:pt>
                <c:pt idx="55">
                  <c:v>28.5</c:v>
                </c:pt>
                <c:pt idx="56">
                  <c:v>29</c:v>
                </c:pt>
                <c:pt idx="57">
                  <c:v>29.5</c:v>
                </c:pt>
                <c:pt idx="58">
                  <c:v>30</c:v>
                </c:pt>
                <c:pt idx="59">
                  <c:v>30.5</c:v>
                </c:pt>
                <c:pt idx="60">
                  <c:v>31</c:v>
                </c:pt>
                <c:pt idx="61">
                  <c:v>31.5</c:v>
                </c:pt>
                <c:pt idx="62">
                  <c:v>32</c:v>
                </c:pt>
                <c:pt idx="63">
                  <c:v>32.5</c:v>
                </c:pt>
                <c:pt idx="64">
                  <c:v>33</c:v>
                </c:pt>
                <c:pt idx="65">
                  <c:v>33.5</c:v>
                </c:pt>
                <c:pt idx="66">
                  <c:v>34</c:v>
                </c:pt>
                <c:pt idx="67">
                  <c:v>34.5</c:v>
                </c:pt>
                <c:pt idx="68">
                  <c:v>35</c:v>
                </c:pt>
                <c:pt idx="69">
                  <c:v>35.5</c:v>
                </c:pt>
                <c:pt idx="70">
                  <c:v>36</c:v>
                </c:pt>
                <c:pt idx="71">
                  <c:v>36.5</c:v>
                </c:pt>
                <c:pt idx="72">
                  <c:v>37</c:v>
                </c:pt>
                <c:pt idx="73">
                  <c:v>37.5</c:v>
                </c:pt>
                <c:pt idx="74">
                  <c:v>38</c:v>
                </c:pt>
                <c:pt idx="75">
                  <c:v>38.5</c:v>
                </c:pt>
                <c:pt idx="76">
                  <c:v>39</c:v>
                </c:pt>
                <c:pt idx="77">
                  <c:v>39.5</c:v>
                </c:pt>
                <c:pt idx="78">
                  <c:v>40</c:v>
                </c:pt>
                <c:pt idx="79">
                  <c:v>40.5</c:v>
                </c:pt>
                <c:pt idx="80">
                  <c:v>41</c:v>
                </c:pt>
                <c:pt idx="81">
                  <c:v>41.5</c:v>
                </c:pt>
                <c:pt idx="82">
                  <c:v>42</c:v>
                </c:pt>
                <c:pt idx="83">
                  <c:v>42.5</c:v>
                </c:pt>
                <c:pt idx="84">
                  <c:v>43</c:v>
                </c:pt>
                <c:pt idx="85">
                  <c:v>43.5</c:v>
                </c:pt>
                <c:pt idx="86">
                  <c:v>44</c:v>
                </c:pt>
                <c:pt idx="87">
                  <c:v>44.5</c:v>
                </c:pt>
                <c:pt idx="88">
                  <c:v>45</c:v>
                </c:pt>
                <c:pt idx="89">
                  <c:v>45.5</c:v>
                </c:pt>
                <c:pt idx="90">
                  <c:v>46</c:v>
                </c:pt>
                <c:pt idx="91">
                  <c:v>46.5</c:v>
                </c:pt>
                <c:pt idx="92">
                  <c:v>47</c:v>
                </c:pt>
                <c:pt idx="93">
                  <c:v>47.5</c:v>
                </c:pt>
                <c:pt idx="94">
                  <c:v>48</c:v>
                </c:pt>
                <c:pt idx="95">
                  <c:v>48.5</c:v>
                </c:pt>
                <c:pt idx="96">
                  <c:v>49</c:v>
                </c:pt>
                <c:pt idx="97">
                  <c:v>49.5</c:v>
                </c:pt>
                <c:pt idx="98">
                  <c:v>50</c:v>
                </c:pt>
                <c:pt idx="99">
                  <c:v>50.5</c:v>
                </c:pt>
              </c:numCache>
            </c:numRef>
          </c:xVal>
          <c:yVal>
            <c:numRef>
              <c:f>'Black-Scholes-Merton P(ITM)'!$H$45:$H$144</c:f>
              <c:numCache>
                <c:formatCode>_-* #,##0.00000_-;\-* #,##0.00000_-;_-* "-"??_-;_-@_-</c:formatCode>
                <c:ptCount val="100"/>
                <c:pt idx="0">
                  <c:v>1.0388486620906552E-27</c:v>
                </c:pt>
                <c:pt idx="1">
                  <c:v>1.1042065132836386E-21</c:v>
                </c:pt>
                <c:pt idx="2">
                  <c:v>6.9617266031228764E-18</c:v>
                </c:pt>
                <c:pt idx="3">
                  <c:v>3.2991341957153194E-15</c:v>
                </c:pt>
                <c:pt idx="4">
                  <c:v>3.3798006605627803E-13</c:v>
                </c:pt>
                <c:pt idx="5">
                  <c:v>1.2757427504615596E-11</c:v>
                </c:pt>
                <c:pt idx="6">
                  <c:v>2.4036133259576107E-10</c:v>
                </c:pt>
                <c:pt idx="7">
                  <c:v>2.7275093295605677E-9</c:v>
                </c:pt>
                <c:pt idx="8">
                  <c:v>2.1091540028134166E-8</c:v>
                </c:pt>
                <c:pt idx="9">
                  <c:v>1.2101957261429232E-7</c:v>
                </c:pt>
                <c:pt idx="10">
                  <c:v>5.4757762267530802E-7</c:v>
                </c:pt>
                <c:pt idx="11">
                  <c:v>2.0434627101895266E-6</c:v>
                </c:pt>
                <c:pt idx="12">
                  <c:v>6.5065232681427297E-6</c:v>
                </c:pt>
                <c:pt idx="13">
                  <c:v>1.8145315095970996E-5</c:v>
                </c:pt>
                <c:pt idx="14">
                  <c:v>4.5243160903825352E-5</c:v>
                </c:pt>
                <c:pt idx="15">
                  <c:v>1.0253040796657485E-4</c:v>
                </c:pt>
                <c:pt idx="16">
                  <c:v>2.1401411852613663E-4</c:v>
                </c:pt>
                <c:pt idx="17">
                  <c:v>4.1596508916635715E-4</c:v>
                </c:pt>
                <c:pt idx="18">
                  <c:v>7.5965650138279839E-4</c:v>
                </c:pt>
                <c:pt idx="19">
                  <c:v>1.3134160295248229E-3</c:v>
                </c:pt>
                <c:pt idx="20">
                  <c:v>2.1636021125266067E-3</c:v>
                </c:pt>
                <c:pt idx="21">
                  <c:v>3.4142329783737272E-3</c:v>
                </c:pt>
                <c:pt idx="22">
                  <c:v>5.1851575251393254E-3</c:v>
                </c:pt>
                <c:pt idx="23">
                  <c:v>7.608828790455476E-3</c:v>
                </c:pt>
                <c:pt idx="24">
                  <c:v>1.0825894756665875E-2</c:v>
                </c:pt>
                <c:pt idx="25">
                  <c:v>1.4979936913545829E-2</c:v>
                </c:pt>
                <c:pt idx="26">
                  <c:v>2.021175366130841E-2</c:v>
                </c:pt>
                <c:pt idx="27">
                  <c:v>2.6653602124875924E-2</c:v>
                </c:pt>
                <c:pt idx="28">
                  <c:v>3.4423784452888198E-2</c:v>
                </c:pt>
                <c:pt idx="29">
                  <c:v>4.3621903902569252E-2</c:v>
                </c:pt>
                <c:pt idx="30">
                  <c:v>5.4325034473709746E-2</c:v>
                </c:pt>
                <c:pt idx="31">
                  <c:v>6.6584957677860615E-2</c:v>
                </c:pt>
                <c:pt idx="32">
                  <c:v>8.0426531496207557E-2</c:v>
                </c:pt>
                <c:pt idx="33">
                  <c:v>9.5847177378747581E-2</c:v>
                </c:pt>
                <c:pt idx="34">
                  <c:v>0.11281740618092369</c:v>
                </c:pt>
                <c:pt idx="35">
                  <c:v>0.13128225558538739</c:v>
                </c:pt>
                <c:pt idx="36">
                  <c:v>0.15116348009093566</c:v>
                </c:pt>
                <c:pt idx="37">
                  <c:v>0.17236231880929559</c:v>
                </c:pt>
                <c:pt idx="38">
                  <c:v>0.19476266385060587</c:v>
                </c:pt>
                <c:pt idx="39">
                  <c:v>0.21823446025424828</c:v>
                </c:pt>
                <c:pt idx="40">
                  <c:v>0.24263718436566467</c:v>
                </c:pt>
                <c:pt idx="41">
                  <c:v>0.26782326855775018</c:v>
                </c:pt>
                <c:pt idx="42">
                  <c:v>0.29364136386216277</c:v>
                </c:pt>
                <c:pt idx="43">
                  <c:v>0.31993935644762617</c:v>
                </c:pt>
                <c:pt idx="44">
                  <c:v>0.34656707744494647</c:v>
                </c:pt>
                <c:pt idx="45">
                  <c:v>0.37337866729043589</c:v>
                </c:pt>
                <c:pt idx="46">
                  <c:v>0.40023457484583363</c:v>
                </c:pt>
                <c:pt idx="47">
                  <c:v>0.42700318768401724</c:v>
                </c:pt>
                <c:pt idx="48">
                  <c:v>0.45356210299507776</c:v>
                </c:pt>
                <c:pt idx="49">
                  <c:v>0.47979905864994282</c:v>
                </c:pt>
                <c:pt idx="50">
                  <c:v>0.5056125512774996</c:v>
                </c:pt>
                <c:pt idx="51">
                  <c:v>0.53091217307034411</c:v>
                </c:pt>
                <c:pt idx="52">
                  <c:v>0.55561870178304229</c:v>
                </c:pt>
                <c:pt idx="53">
                  <c:v>0.57966397938783898</c:v>
                </c:pt>
                <c:pt idx="54">
                  <c:v>0.60299061445941948</c:v>
                </c:pt>
                <c:pt idx="55">
                  <c:v>0.62555154190093898</c:v>
                </c:pt>
                <c:pt idx="56">
                  <c:v>0.64730947139173012</c:v>
                </c:pt>
                <c:pt idx="57">
                  <c:v>0.6682362531868884</c:v>
                </c:pt>
                <c:pt idx="58">
                  <c:v>0.6883121868433808</c:v>
                </c:pt>
                <c:pt idx="59">
                  <c:v>0.70752529525953256</c:v>
                </c:pt>
                <c:pt idx="60">
                  <c:v>0.72587058323089482</c:v>
                </c:pt>
                <c:pt idx="61">
                  <c:v>0.74334929664849547</c:v>
                </c:pt>
                <c:pt idx="62">
                  <c:v>0.75996819556948036</c:v>
                </c:pt>
                <c:pt idx="63">
                  <c:v>0.77573885172490342</c:v>
                </c:pt>
                <c:pt idx="64">
                  <c:v>0.79067697862470721</c:v>
                </c:pt>
                <c:pt idx="65">
                  <c:v>0.80480180028948189</c:v>
                </c:pt>
                <c:pt idx="66">
                  <c:v>0.81813546278374139</c:v>
                </c:pt>
                <c:pt idx="67">
                  <c:v>0.83070249113827543</c:v>
                </c:pt>
                <c:pt idx="68">
                  <c:v>0.84252929291506706</c:v>
                </c:pt>
                <c:pt idx="69">
                  <c:v>0.85364370856829119</c:v>
                </c:pt>
                <c:pt idx="70">
                  <c:v>0.86407460786742318</c:v>
                </c:pt>
                <c:pt idx="71">
                  <c:v>0.87385153095056056</c:v>
                </c:pt>
                <c:pt idx="72">
                  <c:v>0.88300437204465132</c:v>
                </c:pt>
                <c:pt idx="73">
                  <c:v>0.89156310350195056</c:v>
                </c:pt>
                <c:pt idx="74">
                  <c:v>0.8995575375374214</c:v>
                </c:pt>
                <c:pt idx="75">
                  <c:v>0.90701712289020919</c:v>
                </c:pt>
                <c:pt idx="76">
                  <c:v>0.91397077355576983</c:v>
                </c:pt>
                <c:pt idx="77">
                  <c:v>0.92044672672762906</c:v>
                </c:pt>
                <c:pt idx="78">
                  <c:v>0.92647242713485334</c:v>
                </c:pt>
                <c:pt idx="79">
                  <c:v>0.93207443505074394</c:v>
                </c:pt>
                <c:pt idx="80">
                  <c:v>0.93727835536936954</c:v>
                </c:pt>
                <c:pt idx="81">
                  <c:v>0.94210878529030029</c:v>
                </c:pt>
                <c:pt idx="82">
                  <c:v>0.94658927831072948</c:v>
                </c:pt>
                <c:pt idx="83">
                  <c:v>0.95074232239183376</c:v>
                </c:pt>
                <c:pt idx="84">
                  <c:v>0.95458933033766025</c:v>
                </c:pt>
                <c:pt idx="85">
                  <c:v>0.9581506405960023</c:v>
                </c:pt>
                <c:pt idx="86">
                  <c:v>0.96144552685847029</c:v>
                </c:pt>
                <c:pt idx="87">
                  <c:v>0.96449221499889481</c:v>
                </c:pt>
                <c:pt idx="88">
                  <c:v>0.96730790604355088</c:v>
                </c:pt>
                <c:pt idx="89">
                  <c:v>0.96990880401224067</c:v>
                </c:pt>
                <c:pt idx="90">
                  <c:v>0.97231014760523438</c:v>
                </c:pt>
                <c:pt idx="91">
                  <c:v>0.97452624483702299</c:v>
                </c:pt>
                <c:pt idx="92">
                  <c:v>0.9765705098336267</c:v>
                </c:pt>
                <c:pt idx="93">
                  <c:v>0.97845550111593271</c:v>
                </c:pt>
                <c:pt idx="94">
                  <c:v>0.98019296078743645</c:v>
                </c:pt>
                <c:pt idx="95">
                  <c:v>0.9817938541312391</c:v>
                </c:pt>
                <c:pt idx="96">
                  <c:v>0.98326840919866298</c:v>
                </c:pt>
                <c:pt idx="97">
                  <c:v>0.98462615604094172</c:v>
                </c:pt>
                <c:pt idx="98">
                  <c:v>0.98587596529668131</c:v>
                </c:pt>
                <c:pt idx="99">
                  <c:v>0.98702608590177465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21-471F-B055-5DD8375DB334}"/>
            </c:ext>
          </c:extLst>
        </c:ser>
        <c:ser>
          <c:idx val="1"/>
          <c:order val="1"/>
          <c:tx>
            <c:strRef>
              <c:f>'Black-Scholes-Merton P(ITM)'!$I$43</c:f>
              <c:strCache>
                <c:ptCount val="1"/>
                <c:pt idx="0">
                  <c:v>P*ever(ITM)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'Black-Scholes-Merton P(ITM)'!$G$45:$G$144</c:f>
              <c:numCache>
                <c:formatCode>General</c:formatCode>
                <c:ptCount val="100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  <c:pt idx="11">
                  <c:v>6.5</c:v>
                </c:pt>
                <c:pt idx="12">
                  <c:v>7</c:v>
                </c:pt>
                <c:pt idx="13">
                  <c:v>7.5</c:v>
                </c:pt>
                <c:pt idx="14">
                  <c:v>8</c:v>
                </c:pt>
                <c:pt idx="15">
                  <c:v>8.5</c:v>
                </c:pt>
                <c:pt idx="16">
                  <c:v>9</c:v>
                </c:pt>
                <c:pt idx="17">
                  <c:v>9.5</c:v>
                </c:pt>
                <c:pt idx="18">
                  <c:v>10</c:v>
                </c:pt>
                <c:pt idx="19">
                  <c:v>10.5</c:v>
                </c:pt>
                <c:pt idx="20">
                  <c:v>11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13</c:v>
                </c:pt>
                <c:pt idx="25">
                  <c:v>13.5</c:v>
                </c:pt>
                <c:pt idx="26">
                  <c:v>14</c:v>
                </c:pt>
                <c:pt idx="27">
                  <c:v>14.5</c:v>
                </c:pt>
                <c:pt idx="28">
                  <c:v>15</c:v>
                </c:pt>
                <c:pt idx="29">
                  <c:v>15.5</c:v>
                </c:pt>
                <c:pt idx="30">
                  <c:v>16</c:v>
                </c:pt>
                <c:pt idx="31">
                  <c:v>16.5</c:v>
                </c:pt>
                <c:pt idx="32">
                  <c:v>17</c:v>
                </c:pt>
                <c:pt idx="33">
                  <c:v>17.5</c:v>
                </c:pt>
                <c:pt idx="34">
                  <c:v>18</c:v>
                </c:pt>
                <c:pt idx="35">
                  <c:v>18.5</c:v>
                </c:pt>
                <c:pt idx="36">
                  <c:v>19</c:v>
                </c:pt>
                <c:pt idx="37">
                  <c:v>19.5</c:v>
                </c:pt>
                <c:pt idx="38">
                  <c:v>20</c:v>
                </c:pt>
                <c:pt idx="39">
                  <c:v>20.5</c:v>
                </c:pt>
                <c:pt idx="40">
                  <c:v>21</c:v>
                </c:pt>
                <c:pt idx="41">
                  <c:v>21.5</c:v>
                </c:pt>
                <c:pt idx="42">
                  <c:v>22</c:v>
                </c:pt>
                <c:pt idx="43">
                  <c:v>22.5</c:v>
                </c:pt>
                <c:pt idx="44">
                  <c:v>23</c:v>
                </c:pt>
                <c:pt idx="45">
                  <c:v>23.5</c:v>
                </c:pt>
                <c:pt idx="46">
                  <c:v>24</c:v>
                </c:pt>
                <c:pt idx="47">
                  <c:v>24.5</c:v>
                </c:pt>
                <c:pt idx="48">
                  <c:v>25</c:v>
                </c:pt>
                <c:pt idx="49">
                  <c:v>25.5</c:v>
                </c:pt>
                <c:pt idx="50">
                  <c:v>26</c:v>
                </c:pt>
                <c:pt idx="51">
                  <c:v>26.5</c:v>
                </c:pt>
                <c:pt idx="52">
                  <c:v>27</c:v>
                </c:pt>
                <c:pt idx="53">
                  <c:v>27.5</c:v>
                </c:pt>
                <c:pt idx="54">
                  <c:v>28</c:v>
                </c:pt>
                <c:pt idx="55">
                  <c:v>28.5</c:v>
                </c:pt>
                <c:pt idx="56">
                  <c:v>29</c:v>
                </c:pt>
                <c:pt idx="57">
                  <c:v>29.5</c:v>
                </c:pt>
                <c:pt idx="58">
                  <c:v>30</c:v>
                </c:pt>
                <c:pt idx="59">
                  <c:v>30.5</c:v>
                </c:pt>
                <c:pt idx="60">
                  <c:v>31</c:v>
                </c:pt>
                <c:pt idx="61">
                  <c:v>31.5</c:v>
                </c:pt>
                <c:pt idx="62">
                  <c:v>32</c:v>
                </c:pt>
                <c:pt idx="63">
                  <c:v>32.5</c:v>
                </c:pt>
                <c:pt idx="64">
                  <c:v>33</c:v>
                </c:pt>
                <c:pt idx="65">
                  <c:v>33.5</c:v>
                </c:pt>
                <c:pt idx="66">
                  <c:v>34</c:v>
                </c:pt>
                <c:pt idx="67">
                  <c:v>34.5</c:v>
                </c:pt>
                <c:pt idx="68">
                  <c:v>35</c:v>
                </c:pt>
                <c:pt idx="69">
                  <c:v>35.5</c:v>
                </c:pt>
                <c:pt idx="70">
                  <c:v>36</c:v>
                </c:pt>
                <c:pt idx="71">
                  <c:v>36.5</c:v>
                </c:pt>
                <c:pt idx="72">
                  <c:v>37</c:v>
                </c:pt>
                <c:pt idx="73">
                  <c:v>37.5</c:v>
                </c:pt>
                <c:pt idx="74">
                  <c:v>38</c:v>
                </c:pt>
                <c:pt idx="75">
                  <c:v>38.5</c:v>
                </c:pt>
                <c:pt idx="76">
                  <c:v>39</c:v>
                </c:pt>
                <c:pt idx="77">
                  <c:v>39.5</c:v>
                </c:pt>
                <c:pt idx="78">
                  <c:v>40</c:v>
                </c:pt>
                <c:pt idx="79">
                  <c:v>40.5</c:v>
                </c:pt>
                <c:pt idx="80">
                  <c:v>41</c:v>
                </c:pt>
                <c:pt idx="81">
                  <c:v>41.5</c:v>
                </c:pt>
                <c:pt idx="82">
                  <c:v>42</c:v>
                </c:pt>
                <c:pt idx="83">
                  <c:v>42.5</c:v>
                </c:pt>
                <c:pt idx="84">
                  <c:v>43</c:v>
                </c:pt>
                <c:pt idx="85">
                  <c:v>43.5</c:v>
                </c:pt>
                <c:pt idx="86">
                  <c:v>44</c:v>
                </c:pt>
                <c:pt idx="87">
                  <c:v>44.5</c:v>
                </c:pt>
                <c:pt idx="88">
                  <c:v>45</c:v>
                </c:pt>
                <c:pt idx="89">
                  <c:v>45.5</c:v>
                </c:pt>
                <c:pt idx="90">
                  <c:v>46</c:v>
                </c:pt>
                <c:pt idx="91">
                  <c:v>46.5</c:v>
                </c:pt>
                <c:pt idx="92">
                  <c:v>47</c:v>
                </c:pt>
                <c:pt idx="93">
                  <c:v>47.5</c:v>
                </c:pt>
                <c:pt idx="94">
                  <c:v>48</c:v>
                </c:pt>
                <c:pt idx="95">
                  <c:v>48.5</c:v>
                </c:pt>
                <c:pt idx="96">
                  <c:v>49</c:v>
                </c:pt>
                <c:pt idx="97">
                  <c:v>49.5</c:v>
                </c:pt>
                <c:pt idx="98">
                  <c:v>50</c:v>
                </c:pt>
                <c:pt idx="99">
                  <c:v>50.5</c:v>
                </c:pt>
              </c:numCache>
            </c:numRef>
          </c:xVal>
          <c:yVal>
            <c:numRef>
              <c:f>'Black-Scholes-Merton P(ITM)'!$I$45:$I$144</c:f>
              <c:numCache>
                <c:formatCode>_-* #,##0.00000_-;\-* #,##0.00000_-;_-* "-"??_-;_-@_-</c:formatCode>
                <c:ptCount val="100"/>
                <c:pt idx="0">
                  <c:v>2.1001524914867578E-27</c:v>
                </c:pt>
                <c:pt idx="1">
                  <c:v>2.2356258130399547E-21</c:v>
                </c:pt>
                <c:pt idx="2">
                  <c:v>1.4113868498629944E-17</c:v>
                </c:pt>
                <c:pt idx="3">
                  <c:v>6.6968677857936153E-15</c:v>
                </c:pt>
                <c:pt idx="4">
                  <c:v>6.8688447053173407E-13</c:v>
                </c:pt>
                <c:pt idx="5">
                  <c:v>2.5957569610021729E-11</c:v>
                </c:pt>
                <c:pt idx="6">
                  <c:v>4.8962909993400352E-10</c:v>
                </c:pt>
                <c:pt idx="7">
                  <c:v>5.5624755288252722E-9</c:v>
                </c:pt>
                <c:pt idx="8">
                  <c:v>4.3063571486539298E-8</c:v>
                </c:pt>
                <c:pt idx="9">
                  <c:v>2.4737755297125705E-7</c:v>
                </c:pt>
                <c:pt idx="10">
                  <c:v>1.1206197398535615E-6</c:v>
                </c:pt>
                <c:pt idx="11">
                  <c:v>4.1869117705742687E-6</c:v>
                </c:pt>
                <c:pt idx="12">
                  <c:v>1.3347459711906796E-5</c:v>
                </c:pt>
                <c:pt idx="13">
                  <c:v>3.7268846892318273E-5</c:v>
                </c:pt>
                <c:pt idx="14">
                  <c:v>9.3041475687781949E-5</c:v>
                </c:pt>
                <c:pt idx="15">
                  <c:v>2.1112029412889455E-4</c:v>
                </c:pt>
                <c:pt idx="16">
                  <c:v>4.4125107279301845E-4</c:v>
                </c:pt>
                <c:pt idx="17">
                  <c:v>8.5877542635457967E-4</c:v>
                </c:pt>
                <c:pt idx="18">
                  <c:v>1.5704841593452423E-3</c:v>
                </c:pt>
                <c:pt idx="19">
                  <c:v>2.7191128475508304E-3</c:v>
                </c:pt>
                <c:pt idx="20">
                  <c:v>4.4856645751844282E-3</c:v>
                </c:pt>
                <c:pt idx="21">
                  <c:v>7.0889789566733474E-3</c:v>
                </c:pt>
                <c:pt idx="22">
                  <c:v>1.0782291305120296E-2</c:v>
                </c:pt>
                <c:pt idx="23">
                  <c:v>1.5846877109156533E-2</c:v>
                </c:pt>
                <c:pt idx="24">
                  <c:v>2.2583195859596322E-2</c:v>
                </c:pt>
                <c:pt idx="25">
                  <c:v>3.1300191530424744E-2</c:v>
                </c:pt>
                <c:pt idx="26">
                  <c:v>4.2303551717230561E-2</c:v>
                </c:pt>
                <c:pt idx="27">
                  <c:v>5.5883770015399736E-2</c:v>
                </c:pt>
                <c:pt idx="28">
                  <c:v>7.2304808281357699E-2</c:v>
                </c:pt>
                <c:pt idx="29">
                  <c:v>9.1794038073529954E-2</c:v>
                </c:pt>
                <c:pt idx="30">
                  <c:v>0.11453397891111297</c:v>
                </c:pt>
                <c:pt idx="31">
                  <c:v>0.14065616962809885</c:v>
                </c:pt>
                <c:pt idx="32">
                  <c:v>0.17023732912867234</c:v>
                </c:pt>
                <c:pt idx="33">
                  <c:v>0.20329780023082766</c:v>
                </c:pt>
                <c:pt idx="34">
                  <c:v>0.23980213541650758</c:v>
                </c:pt>
                <c:pt idx="35">
                  <c:v>0.27966158142082687</c:v>
                </c:pt>
                <c:pt idx="36">
                  <c:v>0.32273815164596931</c:v>
                </c:pt>
                <c:pt idx="37">
                  <c:v>0.36884993915686159</c:v>
                </c:pt>
                <c:pt idx="38">
                  <c:v>0.41777731421149761</c:v>
                </c:pt>
                <c:pt idx="39">
                  <c:v>0.4692696635051028</c:v>
                </c:pt>
                <c:pt idx="40">
                  <c:v>0.52305235785169102</c:v>
                </c:pt>
                <c:pt idx="41">
                  <c:v>0.57883367542612874</c:v>
                </c:pt>
                <c:pt idx="42">
                  <c:v>0.63631145410089096</c:v>
                </c:pt>
                <c:pt idx="43">
                  <c:v>0.69517929481018159</c:v>
                </c:pt>
                <c:pt idx="44">
                  <c:v>0.75513218512505786</c:v>
                </c:pt>
                <c:pt idx="45">
                  <c:v>0.81587145605622435</c:v>
                </c:pt>
                <c:pt idx="46">
                  <c:v>0.87710902402550084</c:v>
                </c:pt>
                <c:pt idx="47">
                  <c:v>0.93857090313336289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21-471F-B055-5DD8375DB334}"/>
            </c:ext>
          </c:extLst>
        </c:ser>
        <c:ser>
          <c:idx val="2"/>
          <c:order val="2"/>
          <c:tx>
            <c:strRef>
              <c:f>'Black-Scholes-Merton P(ITM)'!$J$43</c:f>
              <c:strCache>
                <c:ptCount val="1"/>
                <c:pt idx="0">
                  <c:v>Difference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'Black-Scholes-Merton P(ITM)'!$G$45:$G$144</c:f>
              <c:numCache>
                <c:formatCode>General</c:formatCode>
                <c:ptCount val="100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  <c:pt idx="11">
                  <c:v>6.5</c:v>
                </c:pt>
                <c:pt idx="12">
                  <c:v>7</c:v>
                </c:pt>
                <c:pt idx="13">
                  <c:v>7.5</c:v>
                </c:pt>
                <c:pt idx="14">
                  <c:v>8</c:v>
                </c:pt>
                <c:pt idx="15">
                  <c:v>8.5</c:v>
                </c:pt>
                <c:pt idx="16">
                  <c:v>9</c:v>
                </c:pt>
                <c:pt idx="17">
                  <c:v>9.5</c:v>
                </c:pt>
                <c:pt idx="18">
                  <c:v>10</c:v>
                </c:pt>
                <c:pt idx="19">
                  <c:v>10.5</c:v>
                </c:pt>
                <c:pt idx="20">
                  <c:v>11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13</c:v>
                </c:pt>
                <c:pt idx="25">
                  <c:v>13.5</c:v>
                </c:pt>
                <c:pt idx="26">
                  <c:v>14</c:v>
                </c:pt>
                <c:pt idx="27">
                  <c:v>14.5</c:v>
                </c:pt>
                <c:pt idx="28">
                  <c:v>15</c:v>
                </c:pt>
                <c:pt idx="29">
                  <c:v>15.5</c:v>
                </c:pt>
                <c:pt idx="30">
                  <c:v>16</c:v>
                </c:pt>
                <c:pt idx="31">
                  <c:v>16.5</c:v>
                </c:pt>
                <c:pt idx="32">
                  <c:v>17</c:v>
                </c:pt>
                <c:pt idx="33">
                  <c:v>17.5</c:v>
                </c:pt>
                <c:pt idx="34">
                  <c:v>18</c:v>
                </c:pt>
                <c:pt idx="35">
                  <c:v>18.5</c:v>
                </c:pt>
                <c:pt idx="36">
                  <c:v>19</c:v>
                </c:pt>
                <c:pt idx="37">
                  <c:v>19.5</c:v>
                </c:pt>
                <c:pt idx="38">
                  <c:v>20</c:v>
                </c:pt>
                <c:pt idx="39">
                  <c:v>20.5</c:v>
                </c:pt>
                <c:pt idx="40">
                  <c:v>21</c:v>
                </c:pt>
                <c:pt idx="41">
                  <c:v>21.5</c:v>
                </c:pt>
                <c:pt idx="42">
                  <c:v>22</c:v>
                </c:pt>
                <c:pt idx="43">
                  <c:v>22.5</c:v>
                </c:pt>
                <c:pt idx="44">
                  <c:v>23</c:v>
                </c:pt>
                <c:pt idx="45">
                  <c:v>23.5</c:v>
                </c:pt>
                <c:pt idx="46">
                  <c:v>24</c:v>
                </c:pt>
                <c:pt idx="47">
                  <c:v>24.5</c:v>
                </c:pt>
                <c:pt idx="48">
                  <c:v>25</c:v>
                </c:pt>
                <c:pt idx="49">
                  <c:v>25.5</c:v>
                </c:pt>
                <c:pt idx="50">
                  <c:v>26</c:v>
                </c:pt>
                <c:pt idx="51">
                  <c:v>26.5</c:v>
                </c:pt>
                <c:pt idx="52">
                  <c:v>27</c:v>
                </c:pt>
                <c:pt idx="53">
                  <c:v>27.5</c:v>
                </c:pt>
                <c:pt idx="54">
                  <c:v>28</c:v>
                </c:pt>
                <c:pt idx="55">
                  <c:v>28.5</c:v>
                </c:pt>
                <c:pt idx="56">
                  <c:v>29</c:v>
                </c:pt>
                <c:pt idx="57">
                  <c:v>29.5</c:v>
                </c:pt>
                <c:pt idx="58">
                  <c:v>30</c:v>
                </c:pt>
                <c:pt idx="59">
                  <c:v>30.5</c:v>
                </c:pt>
                <c:pt idx="60">
                  <c:v>31</c:v>
                </c:pt>
                <c:pt idx="61">
                  <c:v>31.5</c:v>
                </c:pt>
                <c:pt idx="62">
                  <c:v>32</c:v>
                </c:pt>
                <c:pt idx="63">
                  <c:v>32.5</c:v>
                </c:pt>
                <c:pt idx="64">
                  <c:v>33</c:v>
                </c:pt>
                <c:pt idx="65">
                  <c:v>33.5</c:v>
                </c:pt>
                <c:pt idx="66">
                  <c:v>34</c:v>
                </c:pt>
                <c:pt idx="67">
                  <c:v>34.5</c:v>
                </c:pt>
                <c:pt idx="68">
                  <c:v>35</c:v>
                </c:pt>
                <c:pt idx="69">
                  <c:v>35.5</c:v>
                </c:pt>
                <c:pt idx="70">
                  <c:v>36</c:v>
                </c:pt>
                <c:pt idx="71">
                  <c:v>36.5</c:v>
                </c:pt>
                <c:pt idx="72">
                  <c:v>37</c:v>
                </c:pt>
                <c:pt idx="73">
                  <c:v>37.5</c:v>
                </c:pt>
                <c:pt idx="74">
                  <c:v>38</c:v>
                </c:pt>
                <c:pt idx="75">
                  <c:v>38.5</c:v>
                </c:pt>
                <c:pt idx="76">
                  <c:v>39</c:v>
                </c:pt>
                <c:pt idx="77">
                  <c:v>39.5</c:v>
                </c:pt>
                <c:pt idx="78">
                  <c:v>40</c:v>
                </c:pt>
                <c:pt idx="79">
                  <c:v>40.5</c:v>
                </c:pt>
                <c:pt idx="80">
                  <c:v>41</c:v>
                </c:pt>
                <c:pt idx="81">
                  <c:v>41.5</c:v>
                </c:pt>
                <c:pt idx="82">
                  <c:v>42</c:v>
                </c:pt>
                <c:pt idx="83">
                  <c:v>42.5</c:v>
                </c:pt>
                <c:pt idx="84">
                  <c:v>43</c:v>
                </c:pt>
                <c:pt idx="85">
                  <c:v>43.5</c:v>
                </c:pt>
                <c:pt idx="86">
                  <c:v>44</c:v>
                </c:pt>
                <c:pt idx="87">
                  <c:v>44.5</c:v>
                </c:pt>
                <c:pt idx="88">
                  <c:v>45</c:v>
                </c:pt>
                <c:pt idx="89">
                  <c:v>45.5</c:v>
                </c:pt>
                <c:pt idx="90">
                  <c:v>46</c:v>
                </c:pt>
                <c:pt idx="91">
                  <c:v>46.5</c:v>
                </c:pt>
                <c:pt idx="92">
                  <c:v>47</c:v>
                </c:pt>
                <c:pt idx="93">
                  <c:v>47.5</c:v>
                </c:pt>
                <c:pt idx="94">
                  <c:v>48</c:v>
                </c:pt>
                <c:pt idx="95">
                  <c:v>48.5</c:v>
                </c:pt>
                <c:pt idx="96">
                  <c:v>49</c:v>
                </c:pt>
                <c:pt idx="97">
                  <c:v>49.5</c:v>
                </c:pt>
                <c:pt idx="98">
                  <c:v>50</c:v>
                </c:pt>
                <c:pt idx="99">
                  <c:v>50.5</c:v>
                </c:pt>
              </c:numCache>
            </c:numRef>
          </c:xVal>
          <c:yVal>
            <c:numRef>
              <c:f>'Black-Scholes-Merton P(ITM)'!$J$45:$J$144</c:f>
              <c:numCache>
                <c:formatCode>_-* #,##0.00000_-;\-* #,##0.00000_-;_-* "-"??_-;_-@_-</c:formatCode>
                <c:ptCount val="100"/>
                <c:pt idx="0">
                  <c:v>1.0613038293961027E-27</c:v>
                </c:pt>
                <c:pt idx="1">
                  <c:v>1.1314192997563161E-21</c:v>
                </c:pt>
                <c:pt idx="2">
                  <c:v>7.1521418955070671E-18</c:v>
                </c:pt>
                <c:pt idx="3">
                  <c:v>3.3977335900782959E-15</c:v>
                </c:pt>
                <c:pt idx="4">
                  <c:v>3.4890440447545603E-13</c:v>
                </c:pt>
                <c:pt idx="5">
                  <c:v>1.3200142105406133E-11</c:v>
                </c:pt>
                <c:pt idx="6">
                  <c:v>2.4926776733824244E-10</c:v>
                </c:pt>
                <c:pt idx="7">
                  <c:v>2.8349661992647045E-9</c:v>
                </c:pt>
                <c:pt idx="8">
                  <c:v>2.1972031458405132E-8</c:v>
                </c:pt>
                <c:pt idx="9">
                  <c:v>1.2635798035696473E-7</c:v>
                </c:pt>
                <c:pt idx="10">
                  <c:v>5.7304211717825348E-7</c:v>
                </c:pt>
                <c:pt idx="11">
                  <c:v>2.143449060384742E-6</c:v>
                </c:pt>
                <c:pt idx="12">
                  <c:v>6.8409364437640662E-6</c:v>
                </c:pt>
                <c:pt idx="13">
                  <c:v>1.9123531796347277E-5</c:v>
                </c:pt>
                <c:pt idx="14">
                  <c:v>4.7798314783956597E-5</c:v>
                </c:pt>
                <c:pt idx="15">
                  <c:v>1.085898861623197E-4</c:v>
                </c:pt>
                <c:pt idx="16">
                  <c:v>2.2723695426688181E-4</c:v>
                </c:pt>
                <c:pt idx="17">
                  <c:v>4.4281033718822252E-4</c:v>
                </c:pt>
                <c:pt idx="18">
                  <c:v>8.1082765796244394E-4</c:v>
                </c:pt>
                <c:pt idx="19">
                  <c:v>1.4056968180260075E-3</c:v>
                </c:pt>
                <c:pt idx="20">
                  <c:v>2.3220624626578215E-3</c:v>
                </c:pt>
                <c:pt idx="21">
                  <c:v>3.6747459782996202E-3</c:v>
                </c:pt>
                <c:pt idx="22">
                  <c:v>5.5971337799809711E-3</c:v>
                </c:pt>
                <c:pt idx="23">
                  <c:v>8.2380483187010564E-3</c:v>
                </c:pt>
                <c:pt idx="24">
                  <c:v>1.1757301102930447E-2</c:v>
                </c:pt>
                <c:pt idx="25">
                  <c:v>1.6320254616878915E-2</c:v>
                </c:pt>
                <c:pt idx="26">
                  <c:v>2.2091798055922152E-2</c:v>
                </c:pt>
                <c:pt idx="27">
                  <c:v>2.9230167890523812E-2</c:v>
                </c:pt>
                <c:pt idx="28">
                  <c:v>3.7881023828469501E-2</c:v>
                </c:pt>
                <c:pt idx="29">
                  <c:v>4.8172134170960702E-2</c:v>
                </c:pt>
                <c:pt idx="30">
                  <c:v>6.0208944437403225E-2</c:v>
                </c:pt>
                <c:pt idx="31">
                  <c:v>7.4071211950238233E-2</c:v>
                </c:pt>
                <c:pt idx="32">
                  <c:v>8.9810797632464787E-2</c:v>
                </c:pt>
                <c:pt idx="33">
                  <c:v>0.10745062285208008</c:v>
                </c:pt>
                <c:pt idx="34">
                  <c:v>0.1269847292355839</c:v>
                </c:pt>
                <c:pt idx="35">
                  <c:v>0.14837932583543947</c:v>
                </c:pt>
                <c:pt idx="36">
                  <c:v>0.17157467155503364</c:v>
                </c:pt>
                <c:pt idx="37">
                  <c:v>0.19648762034756601</c:v>
                </c:pt>
                <c:pt idx="38">
                  <c:v>0.22301465036089174</c:v>
                </c:pt>
                <c:pt idx="39">
                  <c:v>0.25103520325085449</c:v>
                </c:pt>
                <c:pt idx="40">
                  <c:v>0.28041517348602635</c:v>
                </c:pt>
                <c:pt idx="41">
                  <c:v>0.31101040686837855</c:v>
                </c:pt>
                <c:pt idx="42">
                  <c:v>0.34267009023872819</c:v>
                </c:pt>
                <c:pt idx="43">
                  <c:v>0.37523993836255543</c:v>
                </c:pt>
                <c:pt idx="44">
                  <c:v>0.40856510768011139</c:v>
                </c:pt>
                <c:pt idx="45">
                  <c:v>0.44249278876578846</c:v>
                </c:pt>
                <c:pt idx="46">
                  <c:v>0.4768744491796672</c:v>
                </c:pt>
                <c:pt idx="47">
                  <c:v>0.51156771544934565</c:v>
                </c:pt>
                <c:pt idx="48">
                  <c:v>0.54643789700492218</c:v>
                </c:pt>
                <c:pt idx="49">
                  <c:v>0.52020094135005723</c:v>
                </c:pt>
                <c:pt idx="50">
                  <c:v>0.4943874487225004</c:v>
                </c:pt>
                <c:pt idx="51">
                  <c:v>0.46908782692965589</c:v>
                </c:pt>
                <c:pt idx="52">
                  <c:v>0.44438129821695771</c:v>
                </c:pt>
                <c:pt idx="53">
                  <c:v>0.42033602061216102</c:v>
                </c:pt>
                <c:pt idx="54">
                  <c:v>0.39700938554058052</c:v>
                </c:pt>
                <c:pt idx="55">
                  <c:v>0.37444845809906102</c:v>
                </c:pt>
                <c:pt idx="56">
                  <c:v>0.35269052860826988</c:v>
                </c:pt>
                <c:pt idx="57">
                  <c:v>0.3317637468131116</c:v>
                </c:pt>
                <c:pt idx="58">
                  <c:v>0.3116878131566192</c:v>
                </c:pt>
                <c:pt idx="59">
                  <c:v>0.29247470474046744</c:v>
                </c:pt>
                <c:pt idx="60">
                  <c:v>0.27412941676910518</c:v>
                </c:pt>
                <c:pt idx="61">
                  <c:v>0.25665070335150453</c:v>
                </c:pt>
                <c:pt idx="62">
                  <c:v>0.24003180443051964</c:v>
                </c:pt>
                <c:pt idx="63">
                  <c:v>0.22426114827509658</c:v>
                </c:pt>
                <c:pt idx="64">
                  <c:v>0.20932302137529279</c:v>
                </c:pt>
                <c:pt idx="65">
                  <c:v>0.19519819971051811</c:v>
                </c:pt>
                <c:pt idx="66">
                  <c:v>0.18186453721625861</c:v>
                </c:pt>
                <c:pt idx="67">
                  <c:v>0.16929750886172457</c:v>
                </c:pt>
                <c:pt idx="68">
                  <c:v>0.15747070708493294</c:v>
                </c:pt>
                <c:pt idx="69">
                  <c:v>0.14635629143170881</c:v>
                </c:pt>
                <c:pt idx="70">
                  <c:v>0.13592539213257682</c:v>
                </c:pt>
                <c:pt idx="71">
                  <c:v>0.12614846904943944</c:v>
                </c:pt>
                <c:pt idx="72">
                  <c:v>0.11699562795534868</c:v>
                </c:pt>
                <c:pt idx="73">
                  <c:v>0.10843689649804944</c:v>
                </c:pt>
                <c:pt idx="74">
                  <c:v>0.1004424624625786</c:v>
                </c:pt>
                <c:pt idx="75">
                  <c:v>9.2982877109790807E-2</c:v>
                </c:pt>
                <c:pt idx="76">
                  <c:v>8.6029226444230167E-2</c:v>
                </c:pt>
                <c:pt idx="77">
                  <c:v>7.9553273272370939E-2</c:v>
                </c:pt>
                <c:pt idx="78">
                  <c:v>7.3527572865146662E-2</c:v>
                </c:pt>
                <c:pt idx="79">
                  <c:v>6.7925564949256056E-2</c:v>
                </c:pt>
                <c:pt idx="80">
                  <c:v>6.2721644630630458E-2</c:v>
                </c:pt>
                <c:pt idx="81">
                  <c:v>5.7891214709699712E-2</c:v>
                </c:pt>
                <c:pt idx="82">
                  <c:v>5.3410721689270524E-2</c:v>
                </c:pt>
                <c:pt idx="83">
                  <c:v>4.9257677608166239E-2</c:v>
                </c:pt>
                <c:pt idx="84">
                  <c:v>4.5410669662339753E-2</c:v>
                </c:pt>
                <c:pt idx="85">
                  <c:v>4.1849359403997699E-2</c:v>
                </c:pt>
                <c:pt idx="86">
                  <c:v>3.855447314152971E-2</c:v>
                </c:pt>
                <c:pt idx="87">
                  <c:v>3.5507785001105185E-2</c:v>
                </c:pt>
                <c:pt idx="88">
                  <c:v>3.269209395644912E-2</c:v>
                </c:pt>
                <c:pt idx="89">
                  <c:v>3.0091195987759334E-2</c:v>
                </c:pt>
                <c:pt idx="90">
                  <c:v>2.7689852394765624E-2</c:v>
                </c:pt>
                <c:pt idx="91">
                  <c:v>2.5473755162977008E-2</c:v>
                </c:pt>
                <c:pt idx="92">
                  <c:v>2.3429490166373301E-2</c:v>
                </c:pt>
                <c:pt idx="93">
                  <c:v>2.1544498884067287E-2</c:v>
                </c:pt>
                <c:pt idx="94">
                  <c:v>1.9807039212563549E-2</c:v>
                </c:pt>
                <c:pt idx="95">
                  <c:v>1.8206145868760903E-2</c:v>
                </c:pt>
                <c:pt idx="96">
                  <c:v>1.6731590801337015E-2</c:v>
                </c:pt>
                <c:pt idx="97">
                  <c:v>1.5373843959058275E-2</c:v>
                </c:pt>
                <c:pt idx="98">
                  <c:v>1.4124034703318689E-2</c:v>
                </c:pt>
                <c:pt idx="99">
                  <c:v>1.2973914098225348E-2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21-471F-B055-5DD8375DB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298752"/>
        <c:axId val="492300392"/>
      </c:scatterChart>
      <c:valAx>
        <c:axId val="492298752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'Black-Scholes-Merton P(ITM)'!$A$2</c:f>
              <c:strCache>
                <c:ptCount val="1"/>
                <c:pt idx="0">
                  <c:v>Stock price (S) at t=0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00392"/>
        <c:crosses val="autoZero"/>
        <c:crossBetween val="midCat"/>
        <c:majorUnit val="5"/>
        <c:minorUnit val="5"/>
      </c:valAx>
      <c:valAx>
        <c:axId val="492300392"/>
        <c:scaling>
          <c:orientation val="minMax"/>
          <c:max val="1.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'Black-Scholes-Merton P(ITM)'!$H$36</c:f>
              <c:strCache>
                <c:ptCount val="1"/>
                <c:pt idx="0">
                  <c:v>Probability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98752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571500</xdr:colOff>
      <xdr:row>70</xdr:row>
      <xdr:rowOff>95250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1544300" cy="11430000"/>
        </a:xfrm>
        <a:prstGeom prst="rect">
          <a:avLst/>
        </a:prstGeom>
        <a:solidFill>
          <a:srgbClr val="FFFF99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2880" tIns="182880" rIns="182880" bIns="182880" anchor="t" upright="1"/>
        <a:lstStyle/>
        <a:p>
          <a:pPr algn="ctr" rtl="0">
            <a:defRPr sz="1000"/>
          </a:pPr>
          <a:r>
            <a:rPr lang="en-NZ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Risk-Neutral Probability that an Option </a:t>
          </a:r>
          <a:r>
            <a:rPr lang="en-NZ" sz="1400" b="1" i="1" u="none" strike="noStrike" baseline="0">
              <a:solidFill>
                <a:srgbClr val="000000"/>
              </a:solidFill>
              <a:latin typeface="Arial"/>
              <a:cs typeface="Arial"/>
            </a:rPr>
            <a:t>Ever</a:t>
          </a:r>
          <a:r>
            <a:rPr lang="en-NZ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Trades In The Money</a:t>
          </a: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Arguably, because 60% of CBOE option positions are closed out prior to maturity (Crack, 2021, p. 179), an option trader buying an out-of-the-money option cares more about the probability that an option </a:t>
          </a:r>
          <a:r>
            <a:rPr lang="en-NZ" sz="1200" b="1" i="1" u="none" strike="noStrike" baseline="0">
              <a:solidFill>
                <a:srgbClr val="000000"/>
              </a:solidFill>
              <a:latin typeface="Arial"/>
              <a:cs typeface="Arial"/>
            </a:rPr>
            <a:t>ever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trades in the money than about the probability that it </a:t>
          </a:r>
          <a:r>
            <a:rPr lang="en-NZ" sz="1200" b="1" i="1" u="none" strike="noStrike" baseline="0">
              <a:solidFill>
                <a:srgbClr val="000000"/>
              </a:solidFill>
              <a:latin typeface="Arial"/>
              <a:cs typeface="Arial"/>
            </a:rPr>
            <a:t>ends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its life in the money.</a:t>
          </a: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Let P</a:t>
          </a:r>
          <a:r>
            <a:rPr lang="en-NZ" sz="1200" b="1" i="0" u="none" strike="noStrike" baseline="3000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(ITM) denote the risk-neutral probability that an option ends its life in the money (under Black-Scholes-Merton assumptions).</a:t>
          </a: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Let P</a:t>
          </a:r>
          <a:r>
            <a:rPr lang="en-NZ" sz="1200" b="1" i="0" u="none" strike="noStrike" baseline="3000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en-NZ" sz="1200" b="1" i="0" u="none" strike="noStrike" baseline="-25000">
              <a:solidFill>
                <a:srgbClr val="000000"/>
              </a:solidFill>
              <a:latin typeface="Arial"/>
              <a:cs typeface="Arial"/>
            </a:rPr>
            <a:t>ever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(ITM) denote the risk-neutral probability that an option </a:t>
          </a:r>
          <a:r>
            <a:rPr lang="en-NZ" sz="1200" b="1" i="1" u="none" strike="noStrike" baseline="0">
              <a:solidFill>
                <a:srgbClr val="000000"/>
              </a:solidFill>
              <a:latin typeface="Arial"/>
              <a:cs typeface="Arial"/>
            </a:rPr>
            <a:t>ever 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trades in the money during its life (Crack, 2021, pp. 127-128, 220). The </a:t>
          </a:r>
          <a:r>
            <a:rPr lang="en-NZ" sz="1200" b="1" i="0" u="sng" strike="noStrike" baseline="0">
              <a:solidFill>
                <a:srgbClr val="000000"/>
              </a:solidFill>
              <a:latin typeface="Arial"/>
              <a:cs typeface="Arial"/>
            </a:rPr>
            <a:t>second tab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contains a page taken from Crack (2021) showing highlights of the derivation the formula for P</a:t>
          </a:r>
          <a:r>
            <a:rPr lang="en-NZ" sz="1200" b="1" i="0" u="none" strike="noStrike" baseline="3000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en-NZ" sz="1200" b="1" i="0" u="none" strike="noStrike" baseline="-25000">
              <a:solidFill>
                <a:srgbClr val="000000"/>
              </a:solidFill>
              <a:latin typeface="Arial"/>
              <a:cs typeface="Arial"/>
            </a:rPr>
            <a:t>ever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(ITM). All formulae given have been tested by extensive Monte Carlo simulation. </a:t>
          </a: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The </a:t>
          </a:r>
          <a:r>
            <a:rPr lang="en-NZ" sz="1200" b="1" i="0" u="sng" strike="noStrike" baseline="0">
              <a:solidFill>
                <a:srgbClr val="000000"/>
              </a:solidFill>
              <a:latin typeface="Arial"/>
              <a:cs typeface="Arial"/>
            </a:rPr>
            <a:t>third tab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contains a worked example for a European-style call option showing the calculation of both P*(ITM) and P*</a:t>
          </a:r>
          <a:r>
            <a:rPr lang="en-NZ" sz="1200" b="1" i="0" u="none" strike="noStrike" baseline="-25000">
              <a:solidFill>
                <a:srgbClr val="000000"/>
              </a:solidFill>
              <a:latin typeface="Arial"/>
              <a:cs typeface="Arial"/>
            </a:rPr>
            <a:t>ever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(ITM), and a plot of 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P*(ITM) and P*</a:t>
          </a:r>
          <a:r>
            <a:rPr kumimoji="0" lang="en-NZ" sz="1200" b="1" i="0" u="none" strike="noStrike" kern="0" cap="none" spc="0" normalizeH="0" baseline="-2500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ever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(ITM) for varying stock price.</a:t>
          </a: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REFERENCES</a:t>
          </a: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Crack, 2020a, </a:t>
          </a:r>
          <a:r>
            <a:rPr lang="en-NZ" sz="1200" b="1" i="1" u="none" strike="noStrike" baseline="0">
              <a:solidFill>
                <a:srgbClr val="000000"/>
              </a:solidFill>
              <a:latin typeface="Arial"/>
              <a:cs typeface="Arial"/>
            </a:rPr>
            <a:t>Heard on The Street: Quantitative Questions from Wall Street Job Interviews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, (ISBN-13: 978-0995117341).</a:t>
          </a: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Crack, 2021, </a:t>
          </a:r>
          <a:r>
            <a:rPr kumimoji="0" lang="en-NZ" sz="1200" b="1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Basic Black-Scholes: Option Pricing and Trading,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(ISBN-13: 978-0995117396).</a:t>
          </a:r>
        </a:p>
        <a:p>
          <a:pPr algn="l" rtl="0">
            <a:defRPr sz="1000"/>
          </a:pPr>
          <a:endParaRPr kumimoji="0" lang="en-NZ" sz="12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algn="l" rtl="0">
            <a:defRPr sz="1000"/>
          </a:pP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Shreve, 2004, </a:t>
          </a:r>
          <a:r>
            <a:rPr kumimoji="0" lang="en-NZ" sz="1200" b="1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Stochastic Calculus for Finance II: Continuous-Time Models, Springer 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(ISBN-13: 978-0387401010).</a:t>
          </a: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Please e-mail suggestions for improving this spreadsheet or the accompanying books to </a:t>
          </a:r>
          <a:r>
            <a:rPr kumimoji="0" lang="en-NZ" sz="1200" b="1" i="0" u="sng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timcrack@alum.mit.edu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(reply usually within a few days).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NZ" sz="12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Arial"/>
              <a:ea typeface="+mn-ea"/>
              <a:cs typeface="Arial"/>
            </a:rPr>
            <a:t>You are welcome to distribute this spreadsheet to anyone, as long as the copyright and attribution statements remain in the spreadsheet.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NZ" sz="12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© 2021 Timothy Falcon Crack, All Rights Reserved Worldwide (Version 4.03 May 19,  2021). I thank Dr. Scott Chaput for suggesting I add a graph.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NZ" sz="12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This spreadsheet exercise accompanies the books </a:t>
          </a:r>
          <a:r>
            <a:rPr kumimoji="0" lang="en-NZ" sz="1200" b="1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Foundations for Scientific Investing: Capital Markets Intuition and Critical Thinking Skills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© 2020 and </a:t>
          </a:r>
          <a:r>
            <a:rPr kumimoji="0" lang="en-NZ" sz="1200" b="1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Basic Black-Scholes: Option Pricing and Trading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© 2021 by Timothy Falcon Crack.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NZ" sz="12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188843</xdr:colOff>
      <xdr:row>60</xdr:row>
      <xdr:rowOff>119270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188844</xdr:colOff>
      <xdr:row>60</xdr:row>
      <xdr:rowOff>119270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7870" y="0"/>
          <a:ext cx="7543800" cy="100584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10</xdr:col>
      <xdr:colOff>583747</xdr:colOff>
      <xdr:row>0</xdr:row>
      <xdr:rowOff>39459</xdr:rowOff>
    </xdr:from>
    <xdr:to>
      <xdr:col>14</xdr:col>
      <xdr:colOff>457200</xdr:colOff>
      <xdr:row>15</xdr:row>
      <xdr:rowOff>0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6706961" y="39459"/>
          <a:ext cx="2322739" cy="2409827"/>
        </a:xfrm>
        <a:prstGeom prst="rect">
          <a:avLst/>
        </a:prstGeom>
        <a:solidFill>
          <a:srgbClr val="FFFF99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2880" tIns="182880" rIns="182880" bIns="182880" anchor="t" upright="1"/>
        <a:lstStyle/>
        <a:p>
          <a:pPr algn="ctr" rtl="0">
            <a:lnSpc>
              <a:spcPct val="1000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BOOK EXTRACT</a:t>
          </a:r>
        </a:p>
        <a:p>
          <a:pPr algn="ctr" rtl="0">
            <a:lnSpc>
              <a:spcPct val="100000"/>
            </a:lnSpc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ct val="1000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Zoom in on each page using your mouse or using the zoom controls in the bottom right corner of the sheet.</a:t>
          </a:r>
        </a:p>
        <a:p>
          <a:pPr algn="ctr" rtl="0">
            <a:lnSpc>
              <a:spcPct val="100000"/>
            </a:lnSpc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ct val="1000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CTRL-F1 hides the ribbon on a PC, giving you more screen space.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942976</xdr:colOff>
      <xdr:row>0</xdr:row>
      <xdr:rowOff>96730</xdr:rowOff>
    </xdr:from>
    <xdr:to>
      <xdr:col>10</xdr:col>
      <xdr:colOff>438151</xdr:colOff>
      <xdr:row>8</xdr:row>
      <xdr:rowOff>104775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800726" y="96730"/>
          <a:ext cx="5372100" cy="265599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ctr" rtl="0">
            <a:lnSpc>
              <a:spcPts val="1200"/>
            </a:lnSpc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2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INSTRUCTIONS</a:t>
          </a:r>
        </a:p>
        <a:p>
          <a:pPr algn="ctr" rtl="0">
            <a:lnSpc>
              <a:spcPts val="1200"/>
            </a:lnSpc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2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Raw inputs are in yellow. </a:t>
          </a:r>
        </a:p>
        <a:p>
          <a:pPr algn="ctr" rtl="0">
            <a:lnSpc>
              <a:spcPts val="1200"/>
            </a:lnSpc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2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 yellow cell indicates a spinner-controlled cell. </a:t>
          </a:r>
        </a:p>
        <a:p>
          <a:pPr algn="ctr" rtl="0">
            <a:lnSpc>
              <a:spcPts val="1200"/>
            </a:lnSpc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2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P*(ITM) and P</a:t>
          </a:r>
          <a:r>
            <a:rPr lang="en-NZ" sz="1200" b="1" i="0" u="none" strike="noStrike" baseline="3000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en-NZ" sz="1200" b="1" i="0" u="none" strike="noStrike" baseline="-25000">
              <a:solidFill>
                <a:srgbClr val="000000"/>
              </a:solidFill>
              <a:latin typeface="Arial"/>
              <a:cs typeface="Arial"/>
            </a:rPr>
            <a:t>ever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(ITM) appear in gold cells, where * indicates risk-neutral probability.</a:t>
          </a:r>
        </a:p>
        <a:p>
          <a:pPr algn="ctr" rtl="0">
            <a:lnSpc>
              <a:spcPts val="1200"/>
            </a:lnSpc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200"/>
            </a:lnSpc>
            <a:defRPr sz="1000"/>
          </a:pP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See the BBS book extract in the previous tab for details of </a:t>
          </a:r>
          <a:r>
            <a:rPr lang="el-G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α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, b, and A</a:t>
          </a:r>
          <a:r>
            <a:rPr lang="en-NZ" sz="1200" b="1" i="0" u="none" strike="noStrike" baseline="3000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en-NZ" sz="1200" b="1" i="0" u="none" strike="noStrike" baseline="-25000">
              <a:solidFill>
                <a:srgbClr val="000000"/>
              </a:solidFill>
              <a:latin typeface="Arial"/>
              <a:cs typeface="Arial"/>
            </a:rPr>
            <a:t>c</a:t>
          </a:r>
          <a:r>
            <a:rPr lang="en-NZ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  <a:p>
          <a:pPr algn="ctr" rtl="0">
            <a:defRPr sz="1000"/>
          </a:pP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The graph does not change when you use the spinner to change S(t=0) because the graph shows probabilities for </a:t>
          </a:r>
          <a:r>
            <a:rPr kumimoji="0" lang="en-NZ" sz="1200" b="1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all</a:t>
          </a:r>
          <a:r>
            <a:rPr kumimoji="0" lang="en-NZ" sz="12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possible S values.</a:t>
          </a:r>
          <a:endParaRPr lang="en-NZ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134222</xdr:colOff>
      <xdr:row>9</xdr:row>
      <xdr:rowOff>9525</xdr:rowOff>
    </xdr:from>
    <xdr:to>
      <xdr:col>9</xdr:col>
      <xdr:colOff>457200</xdr:colOff>
      <xdr:row>28</xdr:row>
      <xdr:rowOff>34925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</xdr:row>
          <xdr:rowOff>19050</xdr:rowOff>
        </xdr:from>
        <xdr:to>
          <xdr:col>2</xdr:col>
          <xdr:colOff>762000</xdr:colOff>
          <xdr:row>2</xdr:row>
          <xdr:rowOff>0</xdr:rowOff>
        </xdr:to>
        <xdr:sp macro="" textlink="">
          <xdr:nvSpPr>
            <xdr:cNvPr id="2055" name="SpinButton1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</xdr:row>
          <xdr:rowOff>19050</xdr:rowOff>
        </xdr:from>
        <xdr:to>
          <xdr:col>2</xdr:col>
          <xdr:colOff>762000</xdr:colOff>
          <xdr:row>3</xdr:row>
          <xdr:rowOff>0</xdr:rowOff>
        </xdr:to>
        <xdr:sp macro="" textlink="">
          <xdr:nvSpPr>
            <xdr:cNvPr id="2056" name="SpinButton2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</xdr:row>
          <xdr:rowOff>19050</xdr:rowOff>
        </xdr:from>
        <xdr:to>
          <xdr:col>2</xdr:col>
          <xdr:colOff>762000</xdr:colOff>
          <xdr:row>4</xdr:row>
          <xdr:rowOff>0</xdr:rowOff>
        </xdr:to>
        <xdr:sp macro="" textlink="">
          <xdr:nvSpPr>
            <xdr:cNvPr id="2057" name="SpinButton3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</xdr:row>
          <xdr:rowOff>19050</xdr:rowOff>
        </xdr:from>
        <xdr:to>
          <xdr:col>2</xdr:col>
          <xdr:colOff>762000</xdr:colOff>
          <xdr:row>5</xdr:row>
          <xdr:rowOff>0</xdr:rowOff>
        </xdr:to>
        <xdr:sp macro="" textlink="">
          <xdr:nvSpPr>
            <xdr:cNvPr id="2058" name="SpinButton4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</xdr:row>
          <xdr:rowOff>19050</xdr:rowOff>
        </xdr:from>
        <xdr:to>
          <xdr:col>2</xdr:col>
          <xdr:colOff>762000</xdr:colOff>
          <xdr:row>6</xdr:row>
          <xdr:rowOff>0</xdr:rowOff>
        </xdr:to>
        <xdr:sp macro="" textlink="">
          <xdr:nvSpPr>
            <xdr:cNvPr id="2059" name="SpinButton5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</xdr:row>
          <xdr:rowOff>19050</xdr:rowOff>
        </xdr:from>
        <xdr:to>
          <xdr:col>2</xdr:col>
          <xdr:colOff>762000</xdr:colOff>
          <xdr:row>7</xdr:row>
          <xdr:rowOff>0</xdr:rowOff>
        </xdr:to>
        <xdr:sp macro="" textlink="">
          <xdr:nvSpPr>
            <xdr:cNvPr id="2060" name="SpinButton6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99"/>
  </sheetPr>
  <dimension ref="P8"/>
  <sheetViews>
    <sheetView tabSelected="1" zoomScale="90" zoomScaleNormal="90" workbookViewId="0"/>
  </sheetViews>
  <sheetFormatPr defaultRowHeight="12.75" x14ac:dyDescent="0.2"/>
  <sheetData>
    <row r="8" spans="16:16" x14ac:dyDescent="0.2">
      <c r="P8" s="4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"/>
  <sheetViews>
    <sheetView zoomScale="70" zoomScaleNormal="70"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C000"/>
  </sheetPr>
  <dimension ref="A1:L144"/>
  <sheetViews>
    <sheetView zoomScaleNormal="100" workbookViewId="0"/>
  </sheetViews>
  <sheetFormatPr defaultRowHeight="12.75" x14ac:dyDescent="0.2"/>
  <cols>
    <col min="1" max="1" width="40.28515625" bestFit="1" customWidth="1"/>
    <col min="2" max="2" width="20.85546875" customWidth="1"/>
    <col min="3" max="3" width="11.7109375" customWidth="1"/>
    <col min="4" max="4" width="27.7109375" bestFit="1" customWidth="1"/>
    <col min="5" max="5" width="10.28515625" bestFit="1" customWidth="1"/>
    <col min="7" max="7" width="5.5703125" customWidth="1"/>
    <col min="8" max="8" width="9.28515625" bestFit="1" customWidth="1"/>
    <col min="9" max="9" width="12.42578125" bestFit="1" customWidth="1"/>
    <col min="10" max="10" width="13.7109375" bestFit="1" customWidth="1"/>
    <col min="24" max="24" width="10.28515625" bestFit="1" customWidth="1"/>
  </cols>
  <sheetData>
    <row r="1" spans="1:3" ht="15.75" x14ac:dyDescent="0.25">
      <c r="A1" s="3" t="s">
        <v>2</v>
      </c>
    </row>
    <row r="2" spans="1:3" ht="30" customHeight="1" x14ac:dyDescent="0.2">
      <c r="A2" s="32" t="s">
        <v>5</v>
      </c>
      <c r="B2" s="25">
        <f>C2/2</f>
        <v>20</v>
      </c>
      <c r="C2">
        <v>40</v>
      </c>
    </row>
    <row r="3" spans="1:3" ht="30" customHeight="1" x14ac:dyDescent="0.2">
      <c r="A3" s="33" t="s">
        <v>0</v>
      </c>
      <c r="B3" s="22">
        <f>C3</f>
        <v>25</v>
      </c>
      <c r="C3">
        <v>25</v>
      </c>
    </row>
    <row r="4" spans="1:3" ht="30" customHeight="1" x14ac:dyDescent="0.2">
      <c r="A4" s="31" t="s">
        <v>17</v>
      </c>
      <c r="B4" s="27">
        <f>C4/100</f>
        <v>0.02</v>
      </c>
      <c r="C4">
        <v>2</v>
      </c>
    </row>
    <row r="5" spans="1:3" ht="30" customHeight="1" x14ac:dyDescent="0.2">
      <c r="A5" s="31" t="s">
        <v>26</v>
      </c>
      <c r="B5" s="27">
        <f>C5/100</f>
        <v>0.01</v>
      </c>
      <c r="C5">
        <v>1</v>
      </c>
    </row>
    <row r="6" spans="1:3" ht="30" customHeight="1" x14ac:dyDescent="0.2">
      <c r="A6" s="31" t="s">
        <v>16</v>
      </c>
      <c r="B6" s="26">
        <f>C6/20</f>
        <v>1</v>
      </c>
      <c r="C6">
        <v>20</v>
      </c>
    </row>
    <row r="7" spans="1:3" ht="30" customHeight="1" x14ac:dyDescent="0.2">
      <c r="A7" s="34" t="s">
        <v>29</v>
      </c>
      <c r="B7" s="26">
        <f>C7/100</f>
        <v>0.3</v>
      </c>
      <c r="C7">
        <v>30</v>
      </c>
    </row>
    <row r="8" spans="1:3" x14ac:dyDescent="0.2">
      <c r="A8" s="1"/>
    </row>
    <row r="9" spans="1:3" ht="15.75" x14ac:dyDescent="0.25">
      <c r="A9" s="3" t="s">
        <v>31</v>
      </c>
      <c r="B9" s="2"/>
    </row>
    <row r="10" spans="1:3" ht="17.25" x14ac:dyDescent="0.2">
      <c r="A10" s="35" t="s">
        <v>18</v>
      </c>
      <c r="B10" s="8">
        <f>IF(ISERROR((LN(B2/B3)+(B4-B5+0.5*B7^2)*B6)/(B7*SQRT(B6))),"N/A",(LN(B2/B3)+(B4-B5+0.5*B7^2)*B6)/(B7*SQRT(B6)))</f>
        <v>-0.56047850438069913</v>
      </c>
    </row>
    <row r="11" spans="1:3" ht="17.25" x14ac:dyDescent="0.2">
      <c r="A11" s="36" t="s">
        <v>19</v>
      </c>
      <c r="B11" s="9">
        <f>IF(ISERROR(B10-B7*SQRT(B6)),"N/A",B10-B7*SQRT(B6))</f>
        <v>-0.86047850438069906</v>
      </c>
    </row>
    <row r="12" spans="1:3" ht="17.25" x14ac:dyDescent="0.2">
      <c r="A12" s="33" t="s">
        <v>20</v>
      </c>
      <c r="B12" s="10">
        <f>IF(ISERROR(NORMSDIST(B10)),"N/A",NORMSDIST(B10))</f>
        <v>0.28757654881407335</v>
      </c>
    </row>
    <row r="13" spans="1:3" ht="17.25" x14ac:dyDescent="0.2">
      <c r="A13" s="37" t="s">
        <v>21</v>
      </c>
      <c r="B13" s="11">
        <f>IF(ISERROR(NORMSDIST(B11)),"N/A",NORMSDIST(B11))</f>
        <v>0.19476266385060587</v>
      </c>
    </row>
    <row r="14" spans="1:3" ht="17.25" x14ac:dyDescent="0.2">
      <c r="A14" s="38" t="s">
        <v>27</v>
      </c>
      <c r="B14" s="12">
        <f>IF(B6&gt;0,B12*EXP(-B5*B4),MAX(SIGN(B2-B3),0))</f>
        <v>0.28751903925545808</v>
      </c>
    </row>
    <row r="15" spans="1:3" ht="15" x14ac:dyDescent="0.2">
      <c r="A15" s="38" t="s">
        <v>1</v>
      </c>
      <c r="B15" s="13">
        <f>IF(B6&gt;0,B2*EXP(-B5*B6)*B12-EXP(-B4*B6)*B3*B13,MAX(B2-B3,0))</f>
        <v>0.9216496689693221</v>
      </c>
    </row>
    <row r="17" spans="1:3" ht="20.25" x14ac:dyDescent="0.35">
      <c r="A17" s="28" t="s">
        <v>4</v>
      </c>
    </row>
    <row r="18" spans="1:3" ht="15" x14ac:dyDescent="0.2">
      <c r="A18" s="39" t="s">
        <v>28</v>
      </c>
      <c r="B18" s="7">
        <f>(1/B7)*(B4-B5-0.5*B7^2)</f>
        <v>-0.11666666666666665</v>
      </c>
      <c r="C18" s="5"/>
    </row>
    <row r="19" spans="1:3" ht="15" x14ac:dyDescent="0.2">
      <c r="A19" s="40" t="s">
        <v>3</v>
      </c>
      <c r="B19" s="6">
        <f>(1/B7)*LN(B3/B2)</f>
        <v>0.74381183771403259</v>
      </c>
      <c r="C19" s="5"/>
    </row>
    <row r="20" spans="1:3" ht="17.25" x14ac:dyDescent="0.2">
      <c r="A20" s="40" t="s">
        <v>22</v>
      </c>
      <c r="B20" s="6">
        <f>IF(B2&gt;B3,"N/A",IF(ISERROR(EXP(2*B18*B19)*NORMSDIST(B11-2*B18*SQRT(B6))),"N/A",EXP(2*B18*B19)*NORMSDIST(B11-2*B18*SQRT(B6))))</f>
        <v>0.22301465036089174</v>
      </c>
      <c r="C20" s="5"/>
    </row>
    <row r="21" spans="1:3" ht="17.25" x14ac:dyDescent="0.2">
      <c r="A21" s="36" t="s">
        <v>23</v>
      </c>
      <c r="B21" s="6">
        <f>IF(ISERROR(NORMSDIST(-B11)),"N/A",NORMSDIST(-B11))</f>
        <v>0.80523733614939408</v>
      </c>
      <c r="C21" s="5"/>
    </row>
    <row r="22" spans="1:3" ht="17.25" x14ac:dyDescent="0.2">
      <c r="A22" s="41" t="s">
        <v>24</v>
      </c>
      <c r="B22" s="14">
        <f>IF(ISERROR(NORMSDIST(B11)),"N/A",NORMSDIST(B11))</f>
        <v>0.19476266385060587</v>
      </c>
      <c r="C22" s="5"/>
    </row>
    <row r="23" spans="1:3" ht="17.25" x14ac:dyDescent="0.2">
      <c r="A23" s="42" t="s">
        <v>25</v>
      </c>
      <c r="B23" s="15">
        <f>IF(B2&gt;B3,1,IF(ISERROR(B20+B22),"N/A",B20+B22))</f>
        <v>0.41777731421149761</v>
      </c>
      <c r="C23" s="5"/>
    </row>
    <row r="36" spans="7:12" x14ac:dyDescent="0.2">
      <c r="H36" s="16" t="s">
        <v>15</v>
      </c>
    </row>
    <row r="37" spans="7:12" x14ac:dyDescent="0.2">
      <c r="H37" s="16" t="s">
        <v>12</v>
      </c>
    </row>
    <row r="38" spans="7:12" x14ac:dyDescent="0.2">
      <c r="H38" s="16" t="s">
        <v>14</v>
      </c>
    </row>
    <row r="39" spans="7:12" x14ac:dyDescent="0.2">
      <c r="H39" s="16" t="s">
        <v>11</v>
      </c>
    </row>
    <row r="40" spans="7:12" x14ac:dyDescent="0.2">
      <c r="H40" s="16" t="s">
        <v>13</v>
      </c>
      <c r="I40" s="29"/>
    </row>
    <row r="41" spans="7:12" x14ac:dyDescent="0.2">
      <c r="H41" s="16" t="s">
        <v>30</v>
      </c>
    </row>
    <row r="42" spans="7:12" x14ac:dyDescent="0.2">
      <c r="H42" s="43" t="str">
        <f>"P*(ITM) and P*ever(ITM)
 X=" &amp; TEXT(B3,"$00") &amp;", τ=T-t=" &amp; TEXT(B6,"0.0") &amp;", σ=" &amp; TEXT(B7,"0.00")&amp;", r=" &amp; TEXT(B4,"0.00")&amp;", ρ=" &amp; TEXT(B5,"0.00")</f>
        <v>P*(ITM) and P*ever(ITM)
 X=$25, τ=T-t=1.0, σ=0.30, r=0.02, ρ=0.01</v>
      </c>
      <c r="I42" s="30"/>
    </row>
    <row r="43" spans="7:12" ht="18.75" x14ac:dyDescent="0.25">
      <c r="G43" s="17" t="s">
        <v>6</v>
      </c>
      <c r="H43" s="18" t="s">
        <v>8</v>
      </c>
      <c r="I43" s="19" t="s">
        <v>9</v>
      </c>
      <c r="J43" s="21" t="s">
        <v>7</v>
      </c>
      <c r="K43" s="16" t="s">
        <v>10</v>
      </c>
      <c r="L43" s="23">
        <v>0.5</v>
      </c>
    </row>
    <row r="44" spans="7:12" x14ac:dyDescent="0.2">
      <c r="G44">
        <f>L43</f>
        <v>0.5</v>
      </c>
      <c r="H44" s="24">
        <f>B22</f>
        <v>0.19476266385060587</v>
      </c>
      <c r="I44" s="24">
        <f>B23</f>
        <v>0.41777731421149761</v>
      </c>
    </row>
    <row r="45" spans="7:12" x14ac:dyDescent="0.2">
      <c r="G45">
        <f>G44+$L$43</f>
        <v>1</v>
      </c>
      <c r="H45" s="20">
        <f t="dataTable" ref="H45:I144" dt2D="0" dtr="0" r1="B2"/>
        <v>1.0388486620906552E-27</v>
      </c>
      <c r="I45" s="20">
        <v>2.1001524914867578E-27</v>
      </c>
      <c r="J45" s="20">
        <f>I45-H45</f>
        <v>1.0613038293961027E-27</v>
      </c>
    </row>
    <row r="46" spans="7:12" x14ac:dyDescent="0.2">
      <c r="G46">
        <f t="shared" ref="G46:G109" si="0">G45+$L$43</f>
        <v>1.5</v>
      </c>
      <c r="H46" s="20">
        <v>1.1042065132836386E-21</v>
      </c>
      <c r="I46" s="20">
        <v>2.2356258130399547E-21</v>
      </c>
      <c r="J46" s="20">
        <f t="shared" ref="J46:J109" si="1">I46-H46</f>
        <v>1.1314192997563161E-21</v>
      </c>
    </row>
    <row r="47" spans="7:12" x14ac:dyDescent="0.2">
      <c r="G47">
        <f t="shared" si="0"/>
        <v>2</v>
      </c>
      <c r="H47" s="20">
        <v>6.9617266031228764E-18</v>
      </c>
      <c r="I47" s="20">
        <v>1.4113868498629944E-17</v>
      </c>
      <c r="J47" s="20">
        <f t="shared" si="1"/>
        <v>7.1521418955070671E-18</v>
      </c>
    </row>
    <row r="48" spans="7:12" x14ac:dyDescent="0.2">
      <c r="G48">
        <f t="shared" si="0"/>
        <v>2.5</v>
      </c>
      <c r="H48" s="20">
        <v>3.2991341957153194E-15</v>
      </c>
      <c r="I48" s="20">
        <v>6.6968677857936153E-15</v>
      </c>
      <c r="J48" s="20">
        <f t="shared" si="1"/>
        <v>3.3977335900782959E-15</v>
      </c>
    </row>
    <row r="49" spans="7:10" x14ac:dyDescent="0.2">
      <c r="G49">
        <f t="shared" si="0"/>
        <v>3</v>
      </c>
      <c r="H49" s="20">
        <v>3.3798006605627803E-13</v>
      </c>
      <c r="I49" s="20">
        <v>6.8688447053173407E-13</v>
      </c>
      <c r="J49" s="20">
        <f t="shared" si="1"/>
        <v>3.4890440447545603E-13</v>
      </c>
    </row>
    <row r="50" spans="7:10" x14ac:dyDescent="0.2">
      <c r="G50">
        <f t="shared" si="0"/>
        <v>3.5</v>
      </c>
      <c r="H50" s="20">
        <v>1.2757427504615596E-11</v>
      </c>
      <c r="I50" s="20">
        <v>2.5957569610021729E-11</v>
      </c>
      <c r="J50" s="20">
        <f t="shared" si="1"/>
        <v>1.3200142105406133E-11</v>
      </c>
    </row>
    <row r="51" spans="7:10" x14ac:dyDescent="0.2">
      <c r="G51">
        <f t="shared" si="0"/>
        <v>4</v>
      </c>
      <c r="H51" s="20">
        <v>2.4036133259576107E-10</v>
      </c>
      <c r="I51" s="20">
        <v>4.8962909993400352E-10</v>
      </c>
      <c r="J51" s="20">
        <f t="shared" si="1"/>
        <v>2.4926776733824244E-10</v>
      </c>
    </row>
    <row r="52" spans="7:10" x14ac:dyDescent="0.2">
      <c r="G52">
        <f t="shared" si="0"/>
        <v>4.5</v>
      </c>
      <c r="H52" s="20">
        <v>2.7275093295605677E-9</v>
      </c>
      <c r="I52" s="20">
        <v>5.5624755288252722E-9</v>
      </c>
      <c r="J52" s="20">
        <f t="shared" si="1"/>
        <v>2.8349661992647045E-9</v>
      </c>
    </row>
    <row r="53" spans="7:10" x14ac:dyDescent="0.2">
      <c r="G53">
        <f t="shared" si="0"/>
        <v>5</v>
      </c>
      <c r="H53" s="20">
        <v>2.1091540028134166E-8</v>
      </c>
      <c r="I53" s="20">
        <v>4.3063571486539298E-8</v>
      </c>
      <c r="J53" s="20">
        <f t="shared" si="1"/>
        <v>2.1972031458405132E-8</v>
      </c>
    </row>
    <row r="54" spans="7:10" x14ac:dyDescent="0.2">
      <c r="G54">
        <f t="shared" si="0"/>
        <v>5.5</v>
      </c>
      <c r="H54" s="20">
        <v>1.2101957261429232E-7</v>
      </c>
      <c r="I54" s="20">
        <v>2.4737755297125705E-7</v>
      </c>
      <c r="J54" s="20">
        <f t="shared" si="1"/>
        <v>1.2635798035696473E-7</v>
      </c>
    </row>
    <row r="55" spans="7:10" x14ac:dyDescent="0.2">
      <c r="G55">
        <f t="shared" si="0"/>
        <v>6</v>
      </c>
      <c r="H55" s="20">
        <v>5.4757762267530802E-7</v>
      </c>
      <c r="I55" s="20">
        <v>1.1206197398535615E-6</v>
      </c>
      <c r="J55" s="20">
        <f t="shared" si="1"/>
        <v>5.7304211717825348E-7</v>
      </c>
    </row>
    <row r="56" spans="7:10" x14ac:dyDescent="0.2">
      <c r="G56">
        <f t="shared" si="0"/>
        <v>6.5</v>
      </c>
      <c r="H56" s="20">
        <v>2.0434627101895266E-6</v>
      </c>
      <c r="I56" s="20">
        <v>4.1869117705742687E-6</v>
      </c>
      <c r="J56" s="20">
        <f t="shared" si="1"/>
        <v>2.143449060384742E-6</v>
      </c>
    </row>
    <row r="57" spans="7:10" x14ac:dyDescent="0.2">
      <c r="G57">
        <f t="shared" si="0"/>
        <v>7</v>
      </c>
      <c r="H57" s="20">
        <v>6.5065232681427297E-6</v>
      </c>
      <c r="I57" s="20">
        <v>1.3347459711906796E-5</v>
      </c>
      <c r="J57" s="20">
        <f t="shared" si="1"/>
        <v>6.8409364437640662E-6</v>
      </c>
    </row>
    <row r="58" spans="7:10" x14ac:dyDescent="0.2">
      <c r="G58">
        <f t="shared" si="0"/>
        <v>7.5</v>
      </c>
      <c r="H58" s="20">
        <v>1.8145315095970996E-5</v>
      </c>
      <c r="I58" s="20">
        <v>3.7268846892318273E-5</v>
      </c>
      <c r="J58" s="20">
        <f t="shared" si="1"/>
        <v>1.9123531796347277E-5</v>
      </c>
    </row>
    <row r="59" spans="7:10" x14ac:dyDescent="0.2">
      <c r="G59">
        <f t="shared" si="0"/>
        <v>8</v>
      </c>
      <c r="H59" s="20">
        <v>4.5243160903825352E-5</v>
      </c>
      <c r="I59" s="20">
        <v>9.3041475687781949E-5</v>
      </c>
      <c r="J59" s="20">
        <f t="shared" si="1"/>
        <v>4.7798314783956597E-5</v>
      </c>
    </row>
    <row r="60" spans="7:10" x14ac:dyDescent="0.2">
      <c r="G60">
        <f t="shared" si="0"/>
        <v>8.5</v>
      </c>
      <c r="H60" s="20">
        <v>1.0253040796657485E-4</v>
      </c>
      <c r="I60" s="20">
        <v>2.1112029412889455E-4</v>
      </c>
      <c r="J60" s="20">
        <f t="shared" si="1"/>
        <v>1.085898861623197E-4</v>
      </c>
    </row>
    <row r="61" spans="7:10" x14ac:dyDescent="0.2">
      <c r="G61">
        <f t="shared" si="0"/>
        <v>9</v>
      </c>
      <c r="H61" s="20">
        <v>2.1401411852613663E-4</v>
      </c>
      <c r="I61" s="20">
        <v>4.4125107279301845E-4</v>
      </c>
      <c r="J61" s="20">
        <f t="shared" si="1"/>
        <v>2.2723695426688181E-4</v>
      </c>
    </row>
    <row r="62" spans="7:10" x14ac:dyDescent="0.2">
      <c r="G62">
        <f t="shared" si="0"/>
        <v>9.5</v>
      </c>
      <c r="H62" s="20">
        <v>4.1596508916635715E-4</v>
      </c>
      <c r="I62" s="20">
        <v>8.5877542635457967E-4</v>
      </c>
      <c r="J62" s="20">
        <f t="shared" si="1"/>
        <v>4.4281033718822252E-4</v>
      </c>
    </row>
    <row r="63" spans="7:10" x14ac:dyDescent="0.2">
      <c r="G63">
        <f t="shared" si="0"/>
        <v>10</v>
      </c>
      <c r="H63" s="20">
        <v>7.5965650138279839E-4</v>
      </c>
      <c r="I63" s="20">
        <v>1.5704841593452423E-3</v>
      </c>
      <c r="J63" s="20">
        <f t="shared" si="1"/>
        <v>8.1082765796244394E-4</v>
      </c>
    </row>
    <row r="64" spans="7:10" x14ac:dyDescent="0.2">
      <c r="G64">
        <f t="shared" si="0"/>
        <v>10.5</v>
      </c>
      <c r="H64" s="20">
        <v>1.3134160295248229E-3</v>
      </c>
      <c r="I64" s="20">
        <v>2.7191128475508304E-3</v>
      </c>
      <c r="J64" s="20">
        <f t="shared" si="1"/>
        <v>1.4056968180260075E-3</v>
      </c>
    </row>
    <row r="65" spans="7:10" x14ac:dyDescent="0.2">
      <c r="G65">
        <f t="shared" si="0"/>
        <v>11</v>
      </c>
      <c r="H65" s="20">
        <v>2.1636021125266067E-3</v>
      </c>
      <c r="I65" s="20">
        <v>4.4856645751844282E-3</v>
      </c>
      <c r="J65" s="20">
        <f t="shared" si="1"/>
        <v>2.3220624626578215E-3</v>
      </c>
    </row>
    <row r="66" spans="7:10" x14ac:dyDescent="0.2">
      <c r="G66">
        <f t="shared" si="0"/>
        <v>11.5</v>
      </c>
      <c r="H66" s="20">
        <v>3.4142329783737272E-3</v>
      </c>
      <c r="I66" s="20">
        <v>7.0889789566733474E-3</v>
      </c>
      <c r="J66" s="20">
        <f t="shared" si="1"/>
        <v>3.6747459782996202E-3</v>
      </c>
    </row>
    <row r="67" spans="7:10" x14ac:dyDescent="0.2">
      <c r="G67">
        <f t="shared" si="0"/>
        <v>12</v>
      </c>
      <c r="H67" s="20">
        <v>5.1851575251393254E-3</v>
      </c>
      <c r="I67" s="20">
        <v>1.0782291305120296E-2</v>
      </c>
      <c r="J67" s="20">
        <f t="shared" si="1"/>
        <v>5.5971337799809711E-3</v>
      </c>
    </row>
    <row r="68" spans="7:10" x14ac:dyDescent="0.2">
      <c r="G68">
        <f t="shared" si="0"/>
        <v>12.5</v>
      </c>
      <c r="H68" s="20">
        <v>7.608828790455476E-3</v>
      </c>
      <c r="I68" s="20">
        <v>1.5846877109156533E-2</v>
      </c>
      <c r="J68" s="20">
        <f t="shared" si="1"/>
        <v>8.2380483187010564E-3</v>
      </c>
    </row>
    <row r="69" spans="7:10" x14ac:dyDescent="0.2">
      <c r="G69">
        <f t="shared" si="0"/>
        <v>13</v>
      </c>
      <c r="H69" s="20">
        <v>1.0825894756665875E-2</v>
      </c>
      <c r="I69" s="20">
        <v>2.2583195859596322E-2</v>
      </c>
      <c r="J69" s="20">
        <f t="shared" si="1"/>
        <v>1.1757301102930447E-2</v>
      </c>
    </row>
    <row r="70" spans="7:10" x14ac:dyDescent="0.2">
      <c r="G70">
        <f t="shared" si="0"/>
        <v>13.5</v>
      </c>
      <c r="H70" s="20">
        <v>1.4979936913545829E-2</v>
      </c>
      <c r="I70" s="20">
        <v>3.1300191530424744E-2</v>
      </c>
      <c r="J70" s="20">
        <f t="shared" si="1"/>
        <v>1.6320254616878915E-2</v>
      </c>
    </row>
    <row r="71" spans="7:10" x14ac:dyDescent="0.2">
      <c r="G71">
        <f t="shared" si="0"/>
        <v>14</v>
      </c>
      <c r="H71" s="20">
        <v>2.021175366130841E-2</v>
      </c>
      <c r="I71" s="20">
        <v>4.2303551717230561E-2</v>
      </c>
      <c r="J71" s="20">
        <f t="shared" si="1"/>
        <v>2.2091798055922152E-2</v>
      </c>
    </row>
    <row r="72" spans="7:10" x14ac:dyDescent="0.2">
      <c r="G72">
        <f t="shared" si="0"/>
        <v>14.5</v>
      </c>
      <c r="H72" s="20">
        <v>2.6653602124875924E-2</v>
      </c>
      <c r="I72" s="20">
        <v>5.5883770015399736E-2</v>
      </c>
      <c r="J72" s="20">
        <f t="shared" si="1"/>
        <v>2.9230167890523812E-2</v>
      </c>
    </row>
    <row r="73" spans="7:10" x14ac:dyDescent="0.2">
      <c r="G73">
        <f t="shared" si="0"/>
        <v>15</v>
      </c>
      <c r="H73" s="20">
        <v>3.4423784452888198E-2</v>
      </c>
      <c r="I73" s="20">
        <v>7.2304808281357699E-2</v>
      </c>
      <c r="J73" s="20">
        <f t="shared" si="1"/>
        <v>3.7881023828469501E-2</v>
      </c>
    </row>
    <row r="74" spans="7:10" x14ac:dyDescent="0.2">
      <c r="G74">
        <f t="shared" si="0"/>
        <v>15.5</v>
      </c>
      <c r="H74" s="20">
        <v>4.3621903902569252E-2</v>
      </c>
      <c r="I74" s="20">
        <v>9.1794038073529954E-2</v>
      </c>
      <c r="J74" s="20">
        <f t="shared" si="1"/>
        <v>4.8172134170960702E-2</v>
      </c>
    </row>
    <row r="75" spans="7:10" x14ac:dyDescent="0.2">
      <c r="G75">
        <f t="shared" si="0"/>
        <v>16</v>
      </c>
      <c r="H75" s="20">
        <v>5.4325034473709746E-2</v>
      </c>
      <c r="I75" s="20">
        <v>0.11453397891111297</v>
      </c>
      <c r="J75" s="20">
        <f t="shared" si="1"/>
        <v>6.0208944437403225E-2</v>
      </c>
    </row>
    <row r="76" spans="7:10" x14ac:dyDescent="0.2">
      <c r="G76">
        <f t="shared" si="0"/>
        <v>16.5</v>
      </c>
      <c r="H76" s="20">
        <v>6.6584957677860615E-2</v>
      </c>
      <c r="I76" s="20">
        <v>0.14065616962809885</v>
      </c>
      <c r="J76" s="20">
        <f t="shared" si="1"/>
        <v>7.4071211950238233E-2</v>
      </c>
    </row>
    <row r="77" spans="7:10" x14ac:dyDescent="0.2">
      <c r="G77">
        <f t="shared" si="0"/>
        <v>17</v>
      </c>
      <c r="H77" s="20">
        <v>8.0426531496207557E-2</v>
      </c>
      <c r="I77" s="20">
        <v>0.17023732912867234</v>
      </c>
      <c r="J77" s="20">
        <f t="shared" si="1"/>
        <v>8.9810797632464787E-2</v>
      </c>
    </row>
    <row r="78" spans="7:10" x14ac:dyDescent="0.2">
      <c r="G78">
        <f t="shared" si="0"/>
        <v>17.5</v>
      </c>
      <c r="H78" s="20">
        <v>9.5847177378747581E-2</v>
      </c>
      <c r="I78" s="20">
        <v>0.20329780023082766</v>
      </c>
      <c r="J78" s="20">
        <f t="shared" si="1"/>
        <v>0.10745062285208008</v>
      </c>
    </row>
    <row r="79" spans="7:10" x14ac:dyDescent="0.2">
      <c r="G79">
        <f t="shared" si="0"/>
        <v>18</v>
      </c>
      <c r="H79" s="20">
        <v>0.11281740618092369</v>
      </c>
      <c r="I79" s="20">
        <v>0.23980213541650758</v>
      </c>
      <c r="J79" s="20">
        <f t="shared" si="1"/>
        <v>0.1269847292355839</v>
      </c>
    </row>
    <row r="80" spans="7:10" x14ac:dyDescent="0.2">
      <c r="G80">
        <f t="shared" si="0"/>
        <v>18.5</v>
      </c>
      <c r="H80" s="20">
        <v>0.13128225558538739</v>
      </c>
      <c r="I80" s="20">
        <v>0.27966158142082687</v>
      </c>
      <c r="J80" s="20">
        <f t="shared" si="1"/>
        <v>0.14837932583543947</v>
      </c>
    </row>
    <row r="81" spans="7:10" x14ac:dyDescent="0.2">
      <c r="G81">
        <f t="shared" si="0"/>
        <v>19</v>
      </c>
      <c r="H81" s="20">
        <v>0.15116348009093566</v>
      </c>
      <c r="I81" s="20">
        <v>0.32273815164596931</v>
      </c>
      <c r="J81" s="20">
        <f t="shared" si="1"/>
        <v>0.17157467155503364</v>
      </c>
    </row>
    <row r="82" spans="7:10" x14ac:dyDescent="0.2">
      <c r="G82">
        <f t="shared" si="0"/>
        <v>19.5</v>
      </c>
      <c r="H82" s="20">
        <v>0.17236231880929559</v>
      </c>
      <c r="I82" s="20">
        <v>0.36884993915686159</v>
      </c>
      <c r="J82" s="20">
        <f t="shared" si="1"/>
        <v>0.19648762034756601</v>
      </c>
    </row>
    <row r="83" spans="7:10" x14ac:dyDescent="0.2">
      <c r="G83">
        <f t="shared" si="0"/>
        <v>20</v>
      </c>
      <c r="H83" s="20">
        <v>0.19476266385060587</v>
      </c>
      <c r="I83" s="20">
        <v>0.41777731421149761</v>
      </c>
      <c r="J83" s="20">
        <f t="shared" si="1"/>
        <v>0.22301465036089174</v>
      </c>
    </row>
    <row r="84" spans="7:10" x14ac:dyDescent="0.2">
      <c r="G84">
        <f t="shared" si="0"/>
        <v>20.5</v>
      </c>
      <c r="H84" s="20">
        <v>0.21823446025424828</v>
      </c>
      <c r="I84" s="20">
        <v>0.4692696635051028</v>
      </c>
      <c r="J84" s="20">
        <f t="shared" si="1"/>
        <v>0.25103520325085449</v>
      </c>
    </row>
    <row r="85" spans="7:10" x14ac:dyDescent="0.2">
      <c r="G85">
        <f t="shared" si="0"/>
        <v>21</v>
      </c>
      <c r="H85" s="20">
        <v>0.24263718436566467</v>
      </c>
      <c r="I85" s="20">
        <v>0.52305235785169102</v>
      </c>
      <c r="J85" s="20">
        <f t="shared" si="1"/>
        <v>0.28041517348602635</v>
      </c>
    </row>
    <row r="86" spans="7:10" x14ac:dyDescent="0.2">
      <c r="G86">
        <f t="shared" si="0"/>
        <v>21.5</v>
      </c>
      <c r="H86" s="20">
        <v>0.26782326855775018</v>
      </c>
      <c r="I86" s="20">
        <v>0.57883367542612874</v>
      </c>
      <c r="J86" s="20">
        <f t="shared" si="1"/>
        <v>0.31101040686837855</v>
      </c>
    </row>
    <row r="87" spans="7:10" x14ac:dyDescent="0.2">
      <c r="G87">
        <f t="shared" si="0"/>
        <v>22</v>
      </c>
      <c r="H87" s="20">
        <v>0.29364136386216277</v>
      </c>
      <c r="I87" s="20">
        <v>0.63631145410089096</v>
      </c>
      <c r="J87" s="20">
        <f t="shared" si="1"/>
        <v>0.34267009023872819</v>
      </c>
    </row>
    <row r="88" spans="7:10" x14ac:dyDescent="0.2">
      <c r="G88">
        <f t="shared" si="0"/>
        <v>22.5</v>
      </c>
      <c r="H88" s="20">
        <v>0.31993935644762617</v>
      </c>
      <c r="I88" s="20">
        <v>0.69517929481018159</v>
      </c>
      <c r="J88" s="20">
        <f t="shared" si="1"/>
        <v>0.37523993836255543</v>
      </c>
    </row>
    <row r="89" spans="7:10" x14ac:dyDescent="0.2">
      <c r="G89">
        <f t="shared" si="0"/>
        <v>23</v>
      </c>
      <c r="H89" s="20">
        <v>0.34656707744494647</v>
      </c>
      <c r="I89" s="20">
        <v>0.75513218512505786</v>
      </c>
      <c r="J89" s="20">
        <f t="shared" si="1"/>
        <v>0.40856510768011139</v>
      </c>
    </row>
    <row r="90" spans="7:10" x14ac:dyDescent="0.2">
      <c r="G90">
        <f t="shared" si="0"/>
        <v>23.5</v>
      </c>
      <c r="H90" s="20">
        <v>0.37337866729043589</v>
      </c>
      <c r="I90" s="20">
        <v>0.81587145605622435</v>
      </c>
      <c r="J90" s="20">
        <f t="shared" si="1"/>
        <v>0.44249278876578846</v>
      </c>
    </row>
    <row r="91" spans="7:10" x14ac:dyDescent="0.2">
      <c r="G91">
        <f t="shared" si="0"/>
        <v>24</v>
      </c>
      <c r="H91" s="20">
        <v>0.40023457484583363</v>
      </c>
      <c r="I91" s="20">
        <v>0.87710902402550084</v>
      </c>
      <c r="J91" s="20">
        <f t="shared" si="1"/>
        <v>0.4768744491796672</v>
      </c>
    </row>
    <row r="92" spans="7:10" x14ac:dyDescent="0.2">
      <c r="G92">
        <f t="shared" si="0"/>
        <v>24.5</v>
      </c>
      <c r="H92" s="20">
        <v>0.42700318768401724</v>
      </c>
      <c r="I92" s="20">
        <v>0.93857090313336289</v>
      </c>
      <c r="J92" s="20">
        <f t="shared" si="1"/>
        <v>0.51156771544934565</v>
      </c>
    </row>
    <row r="93" spans="7:10" x14ac:dyDescent="0.2">
      <c r="G93">
        <f t="shared" si="0"/>
        <v>25</v>
      </c>
      <c r="H93" s="20">
        <v>0.45356210299507776</v>
      </c>
      <c r="I93" s="20">
        <v>1</v>
      </c>
      <c r="J93" s="20">
        <f t="shared" si="1"/>
        <v>0.54643789700492218</v>
      </c>
    </row>
    <row r="94" spans="7:10" x14ac:dyDescent="0.2">
      <c r="G94">
        <f t="shared" si="0"/>
        <v>25.5</v>
      </c>
      <c r="H94" s="20">
        <v>0.47979905864994282</v>
      </c>
      <c r="I94" s="20">
        <v>1</v>
      </c>
      <c r="J94" s="20">
        <f t="shared" si="1"/>
        <v>0.52020094135005723</v>
      </c>
    </row>
    <row r="95" spans="7:10" x14ac:dyDescent="0.2">
      <c r="G95">
        <f t="shared" si="0"/>
        <v>26</v>
      </c>
      <c r="H95" s="20">
        <v>0.5056125512774996</v>
      </c>
      <c r="I95" s="20">
        <v>1</v>
      </c>
      <c r="J95" s="20">
        <f t="shared" si="1"/>
        <v>0.4943874487225004</v>
      </c>
    </row>
    <row r="96" spans="7:10" x14ac:dyDescent="0.2">
      <c r="G96">
        <f t="shared" si="0"/>
        <v>26.5</v>
      </c>
      <c r="H96" s="20">
        <v>0.53091217307034411</v>
      </c>
      <c r="I96" s="20">
        <v>1</v>
      </c>
      <c r="J96" s="20">
        <f t="shared" si="1"/>
        <v>0.46908782692965589</v>
      </c>
    </row>
    <row r="97" spans="7:10" x14ac:dyDescent="0.2">
      <c r="G97">
        <f t="shared" si="0"/>
        <v>27</v>
      </c>
      <c r="H97" s="20">
        <v>0.55561870178304229</v>
      </c>
      <c r="I97" s="20">
        <v>1</v>
      </c>
      <c r="J97" s="20">
        <f t="shared" si="1"/>
        <v>0.44438129821695771</v>
      </c>
    </row>
    <row r="98" spans="7:10" x14ac:dyDescent="0.2">
      <c r="G98">
        <f t="shared" si="0"/>
        <v>27.5</v>
      </c>
      <c r="H98" s="20">
        <v>0.57966397938783898</v>
      </c>
      <c r="I98" s="20">
        <v>1</v>
      </c>
      <c r="J98" s="20">
        <f t="shared" si="1"/>
        <v>0.42033602061216102</v>
      </c>
    </row>
    <row r="99" spans="7:10" x14ac:dyDescent="0.2">
      <c r="G99">
        <f t="shared" si="0"/>
        <v>28</v>
      </c>
      <c r="H99" s="20">
        <v>0.60299061445941948</v>
      </c>
      <c r="I99" s="20">
        <v>1</v>
      </c>
      <c r="J99" s="20">
        <f t="shared" si="1"/>
        <v>0.39700938554058052</v>
      </c>
    </row>
    <row r="100" spans="7:10" x14ac:dyDescent="0.2">
      <c r="G100">
        <f t="shared" si="0"/>
        <v>28.5</v>
      </c>
      <c r="H100" s="20">
        <v>0.62555154190093898</v>
      </c>
      <c r="I100" s="20">
        <v>1</v>
      </c>
      <c r="J100" s="20">
        <f t="shared" si="1"/>
        <v>0.37444845809906102</v>
      </c>
    </row>
    <row r="101" spans="7:10" x14ac:dyDescent="0.2">
      <c r="G101">
        <f t="shared" si="0"/>
        <v>29</v>
      </c>
      <c r="H101" s="20">
        <v>0.64730947139173012</v>
      </c>
      <c r="I101" s="20">
        <v>1</v>
      </c>
      <c r="J101" s="20">
        <f t="shared" si="1"/>
        <v>0.35269052860826988</v>
      </c>
    </row>
    <row r="102" spans="7:10" x14ac:dyDescent="0.2">
      <c r="G102">
        <f t="shared" si="0"/>
        <v>29.5</v>
      </c>
      <c r="H102" s="20">
        <v>0.6682362531868884</v>
      </c>
      <c r="I102" s="20">
        <v>1</v>
      </c>
      <c r="J102" s="20">
        <f t="shared" si="1"/>
        <v>0.3317637468131116</v>
      </c>
    </row>
    <row r="103" spans="7:10" x14ac:dyDescent="0.2">
      <c r="G103">
        <f t="shared" si="0"/>
        <v>30</v>
      </c>
      <c r="H103" s="20">
        <v>0.6883121868433808</v>
      </c>
      <c r="I103" s="20">
        <v>1</v>
      </c>
      <c r="J103" s="20">
        <f t="shared" si="1"/>
        <v>0.3116878131566192</v>
      </c>
    </row>
    <row r="104" spans="7:10" x14ac:dyDescent="0.2">
      <c r="G104">
        <f t="shared" si="0"/>
        <v>30.5</v>
      </c>
      <c r="H104" s="20">
        <v>0.70752529525953256</v>
      </c>
      <c r="I104" s="20">
        <v>1</v>
      </c>
      <c r="J104" s="20">
        <f t="shared" si="1"/>
        <v>0.29247470474046744</v>
      </c>
    </row>
    <row r="105" spans="7:10" x14ac:dyDescent="0.2">
      <c r="G105">
        <f t="shared" si="0"/>
        <v>31</v>
      </c>
      <c r="H105" s="20">
        <v>0.72587058323089482</v>
      </c>
      <c r="I105" s="20">
        <v>1</v>
      </c>
      <c r="J105" s="20">
        <f t="shared" si="1"/>
        <v>0.27412941676910518</v>
      </c>
    </row>
    <row r="106" spans="7:10" x14ac:dyDescent="0.2">
      <c r="G106">
        <f t="shared" si="0"/>
        <v>31.5</v>
      </c>
      <c r="H106" s="20">
        <v>0.74334929664849547</v>
      </c>
      <c r="I106" s="20">
        <v>1</v>
      </c>
      <c r="J106" s="20">
        <f t="shared" si="1"/>
        <v>0.25665070335150453</v>
      </c>
    </row>
    <row r="107" spans="7:10" x14ac:dyDescent="0.2">
      <c r="G107">
        <f t="shared" si="0"/>
        <v>32</v>
      </c>
      <c r="H107" s="20">
        <v>0.75996819556948036</v>
      </c>
      <c r="I107" s="20">
        <v>1</v>
      </c>
      <c r="J107" s="20">
        <f t="shared" si="1"/>
        <v>0.24003180443051964</v>
      </c>
    </row>
    <row r="108" spans="7:10" x14ac:dyDescent="0.2">
      <c r="G108">
        <f t="shared" si="0"/>
        <v>32.5</v>
      </c>
      <c r="H108" s="20">
        <v>0.77573885172490342</v>
      </c>
      <c r="I108" s="20">
        <v>1</v>
      </c>
      <c r="J108" s="20">
        <f t="shared" si="1"/>
        <v>0.22426114827509658</v>
      </c>
    </row>
    <row r="109" spans="7:10" x14ac:dyDescent="0.2">
      <c r="G109">
        <f t="shared" si="0"/>
        <v>33</v>
      </c>
      <c r="H109" s="20">
        <v>0.79067697862470721</v>
      </c>
      <c r="I109" s="20">
        <v>1</v>
      </c>
      <c r="J109" s="20">
        <f t="shared" si="1"/>
        <v>0.20932302137529279</v>
      </c>
    </row>
    <row r="110" spans="7:10" x14ac:dyDescent="0.2">
      <c r="G110">
        <f t="shared" ref="G110:G144" si="2">G109+$L$43</f>
        <v>33.5</v>
      </c>
      <c r="H110" s="20">
        <v>0.80480180028948189</v>
      </c>
      <c r="I110" s="20">
        <v>1</v>
      </c>
      <c r="J110" s="20">
        <f t="shared" ref="J110:J144" si="3">I110-H110</f>
        <v>0.19519819971051811</v>
      </c>
    </row>
    <row r="111" spans="7:10" x14ac:dyDescent="0.2">
      <c r="G111">
        <f t="shared" si="2"/>
        <v>34</v>
      </c>
      <c r="H111" s="20">
        <v>0.81813546278374139</v>
      </c>
      <c r="I111" s="20">
        <v>1</v>
      </c>
      <c r="J111" s="20">
        <f t="shared" si="3"/>
        <v>0.18186453721625861</v>
      </c>
    </row>
    <row r="112" spans="7:10" x14ac:dyDescent="0.2">
      <c r="G112">
        <f t="shared" si="2"/>
        <v>34.5</v>
      </c>
      <c r="H112" s="20">
        <v>0.83070249113827543</v>
      </c>
      <c r="I112" s="20">
        <v>1</v>
      </c>
      <c r="J112" s="20">
        <f t="shared" si="3"/>
        <v>0.16929750886172457</v>
      </c>
    </row>
    <row r="113" spans="7:10" x14ac:dyDescent="0.2">
      <c r="G113">
        <f t="shared" si="2"/>
        <v>35</v>
      </c>
      <c r="H113" s="20">
        <v>0.84252929291506706</v>
      </c>
      <c r="I113" s="20">
        <v>1</v>
      </c>
      <c r="J113" s="20">
        <f t="shared" si="3"/>
        <v>0.15747070708493294</v>
      </c>
    </row>
    <row r="114" spans="7:10" x14ac:dyDescent="0.2">
      <c r="G114">
        <f t="shared" si="2"/>
        <v>35.5</v>
      </c>
      <c r="H114" s="20">
        <v>0.85364370856829119</v>
      </c>
      <c r="I114" s="20">
        <v>1</v>
      </c>
      <c r="J114" s="20">
        <f t="shared" si="3"/>
        <v>0.14635629143170881</v>
      </c>
    </row>
    <row r="115" spans="7:10" x14ac:dyDescent="0.2">
      <c r="G115">
        <f t="shared" si="2"/>
        <v>36</v>
      </c>
      <c r="H115" s="20">
        <v>0.86407460786742318</v>
      </c>
      <c r="I115" s="20">
        <v>1</v>
      </c>
      <c r="J115" s="20">
        <f t="shared" si="3"/>
        <v>0.13592539213257682</v>
      </c>
    </row>
    <row r="116" spans="7:10" x14ac:dyDescent="0.2">
      <c r="G116">
        <f t="shared" si="2"/>
        <v>36.5</v>
      </c>
      <c r="H116" s="20">
        <v>0.87385153095056056</v>
      </c>
      <c r="I116" s="20">
        <v>1</v>
      </c>
      <c r="J116" s="20">
        <f t="shared" si="3"/>
        <v>0.12614846904943944</v>
      </c>
    </row>
    <row r="117" spans="7:10" x14ac:dyDescent="0.2">
      <c r="G117">
        <f t="shared" si="2"/>
        <v>37</v>
      </c>
      <c r="H117" s="20">
        <v>0.88300437204465132</v>
      </c>
      <c r="I117" s="20">
        <v>1</v>
      </c>
      <c r="J117" s="20">
        <f t="shared" si="3"/>
        <v>0.11699562795534868</v>
      </c>
    </row>
    <row r="118" spans="7:10" x14ac:dyDescent="0.2">
      <c r="G118">
        <f t="shared" si="2"/>
        <v>37.5</v>
      </c>
      <c r="H118" s="20">
        <v>0.89156310350195056</v>
      </c>
      <c r="I118" s="20">
        <v>1</v>
      </c>
      <c r="J118" s="20">
        <f t="shared" si="3"/>
        <v>0.10843689649804944</v>
      </c>
    </row>
    <row r="119" spans="7:10" x14ac:dyDescent="0.2">
      <c r="G119">
        <f t="shared" si="2"/>
        <v>38</v>
      </c>
      <c r="H119" s="20">
        <v>0.8995575375374214</v>
      </c>
      <c r="I119" s="20">
        <v>1</v>
      </c>
      <c r="J119" s="20">
        <f t="shared" si="3"/>
        <v>0.1004424624625786</v>
      </c>
    </row>
    <row r="120" spans="7:10" x14ac:dyDescent="0.2">
      <c r="G120">
        <f t="shared" si="2"/>
        <v>38.5</v>
      </c>
      <c r="H120" s="20">
        <v>0.90701712289020919</v>
      </c>
      <c r="I120" s="20">
        <v>1</v>
      </c>
      <c r="J120" s="20">
        <f t="shared" si="3"/>
        <v>9.2982877109790807E-2</v>
      </c>
    </row>
    <row r="121" spans="7:10" x14ac:dyDescent="0.2">
      <c r="G121">
        <f t="shared" si="2"/>
        <v>39</v>
      </c>
      <c r="H121" s="20">
        <v>0.91397077355576983</v>
      </c>
      <c r="I121" s="20">
        <v>1</v>
      </c>
      <c r="J121" s="20">
        <f t="shared" si="3"/>
        <v>8.6029226444230167E-2</v>
      </c>
    </row>
    <row r="122" spans="7:10" x14ac:dyDescent="0.2">
      <c r="G122">
        <f t="shared" si="2"/>
        <v>39.5</v>
      </c>
      <c r="H122" s="20">
        <v>0.92044672672762906</v>
      </c>
      <c r="I122" s="20">
        <v>1</v>
      </c>
      <c r="J122" s="20">
        <f t="shared" si="3"/>
        <v>7.9553273272370939E-2</v>
      </c>
    </row>
    <row r="123" spans="7:10" x14ac:dyDescent="0.2">
      <c r="G123">
        <f t="shared" si="2"/>
        <v>40</v>
      </c>
      <c r="H123" s="20">
        <v>0.92647242713485334</v>
      </c>
      <c r="I123" s="20">
        <v>1</v>
      </c>
      <c r="J123" s="20">
        <f t="shared" si="3"/>
        <v>7.3527572865146662E-2</v>
      </c>
    </row>
    <row r="124" spans="7:10" x14ac:dyDescent="0.2">
      <c r="G124">
        <f t="shared" si="2"/>
        <v>40.5</v>
      </c>
      <c r="H124" s="20">
        <v>0.93207443505074394</v>
      </c>
      <c r="I124" s="20">
        <v>1</v>
      </c>
      <c r="J124" s="20">
        <f t="shared" si="3"/>
        <v>6.7925564949256056E-2</v>
      </c>
    </row>
    <row r="125" spans="7:10" x14ac:dyDescent="0.2">
      <c r="G125">
        <f t="shared" si="2"/>
        <v>41</v>
      </c>
      <c r="H125" s="20">
        <v>0.93727835536936954</v>
      </c>
      <c r="I125" s="20">
        <v>1</v>
      </c>
      <c r="J125" s="20">
        <f t="shared" si="3"/>
        <v>6.2721644630630458E-2</v>
      </c>
    </row>
    <row r="126" spans="7:10" x14ac:dyDescent="0.2">
      <c r="G126">
        <f t="shared" si="2"/>
        <v>41.5</v>
      </c>
      <c r="H126" s="20">
        <v>0.94210878529030029</v>
      </c>
      <c r="I126" s="20">
        <v>1</v>
      </c>
      <c r="J126" s="20">
        <f t="shared" si="3"/>
        <v>5.7891214709699712E-2</v>
      </c>
    </row>
    <row r="127" spans="7:10" x14ac:dyDescent="0.2">
      <c r="G127">
        <f t="shared" si="2"/>
        <v>42</v>
      </c>
      <c r="H127" s="20">
        <v>0.94658927831072948</v>
      </c>
      <c r="I127" s="20">
        <v>1</v>
      </c>
      <c r="J127" s="20">
        <f t="shared" si="3"/>
        <v>5.3410721689270524E-2</v>
      </c>
    </row>
    <row r="128" spans="7:10" x14ac:dyDescent="0.2">
      <c r="G128">
        <f t="shared" si="2"/>
        <v>42.5</v>
      </c>
      <c r="H128" s="20">
        <v>0.95074232239183376</v>
      </c>
      <c r="I128" s="20">
        <v>1</v>
      </c>
      <c r="J128" s="20">
        <f t="shared" si="3"/>
        <v>4.9257677608166239E-2</v>
      </c>
    </row>
    <row r="129" spans="7:10" x14ac:dyDescent="0.2">
      <c r="G129">
        <f t="shared" si="2"/>
        <v>43</v>
      </c>
      <c r="H129" s="20">
        <v>0.95458933033766025</v>
      </c>
      <c r="I129" s="20">
        <v>1</v>
      </c>
      <c r="J129" s="20">
        <f t="shared" si="3"/>
        <v>4.5410669662339753E-2</v>
      </c>
    </row>
    <row r="130" spans="7:10" x14ac:dyDescent="0.2">
      <c r="G130">
        <f t="shared" si="2"/>
        <v>43.5</v>
      </c>
      <c r="H130" s="20">
        <v>0.9581506405960023</v>
      </c>
      <c r="I130" s="20">
        <v>1</v>
      </c>
      <c r="J130" s="20">
        <f t="shared" si="3"/>
        <v>4.1849359403997699E-2</v>
      </c>
    </row>
    <row r="131" spans="7:10" x14ac:dyDescent="0.2">
      <c r="G131">
        <f t="shared" si="2"/>
        <v>44</v>
      </c>
      <c r="H131" s="20">
        <v>0.96144552685847029</v>
      </c>
      <c r="I131" s="20">
        <v>1</v>
      </c>
      <c r="J131" s="20">
        <f t="shared" si="3"/>
        <v>3.855447314152971E-2</v>
      </c>
    </row>
    <row r="132" spans="7:10" x14ac:dyDescent="0.2">
      <c r="G132">
        <f t="shared" si="2"/>
        <v>44.5</v>
      </c>
      <c r="H132" s="20">
        <v>0.96449221499889481</v>
      </c>
      <c r="I132" s="20">
        <v>1</v>
      </c>
      <c r="J132" s="20">
        <f t="shared" si="3"/>
        <v>3.5507785001105185E-2</v>
      </c>
    </row>
    <row r="133" spans="7:10" x14ac:dyDescent="0.2">
      <c r="G133">
        <f t="shared" si="2"/>
        <v>45</v>
      </c>
      <c r="H133" s="20">
        <v>0.96730790604355088</v>
      </c>
      <c r="I133" s="20">
        <v>1</v>
      </c>
      <c r="J133" s="20">
        <f t="shared" si="3"/>
        <v>3.269209395644912E-2</v>
      </c>
    </row>
    <row r="134" spans="7:10" x14ac:dyDescent="0.2">
      <c r="G134">
        <f t="shared" si="2"/>
        <v>45.5</v>
      </c>
      <c r="H134" s="20">
        <v>0.96990880401224067</v>
      </c>
      <c r="I134" s="20">
        <v>1</v>
      </c>
      <c r="J134" s="20">
        <f t="shared" si="3"/>
        <v>3.0091195987759334E-2</v>
      </c>
    </row>
    <row r="135" spans="7:10" x14ac:dyDescent="0.2">
      <c r="G135">
        <f t="shared" si="2"/>
        <v>46</v>
      </c>
      <c r="H135" s="20">
        <v>0.97231014760523438</v>
      </c>
      <c r="I135" s="20">
        <v>1</v>
      </c>
      <c r="J135" s="20">
        <f t="shared" si="3"/>
        <v>2.7689852394765624E-2</v>
      </c>
    </row>
    <row r="136" spans="7:10" x14ac:dyDescent="0.2">
      <c r="G136">
        <f t="shared" si="2"/>
        <v>46.5</v>
      </c>
      <c r="H136" s="20">
        <v>0.97452624483702299</v>
      </c>
      <c r="I136" s="20">
        <v>1</v>
      </c>
      <c r="J136" s="20">
        <f t="shared" si="3"/>
        <v>2.5473755162977008E-2</v>
      </c>
    </row>
    <row r="137" spans="7:10" x14ac:dyDescent="0.2">
      <c r="G137">
        <f t="shared" si="2"/>
        <v>47</v>
      </c>
      <c r="H137" s="20">
        <v>0.9765705098336267</v>
      </c>
      <c r="I137" s="20">
        <v>1</v>
      </c>
      <c r="J137" s="20">
        <f t="shared" si="3"/>
        <v>2.3429490166373301E-2</v>
      </c>
    </row>
    <row r="138" spans="7:10" x14ac:dyDescent="0.2">
      <c r="G138">
        <f t="shared" si="2"/>
        <v>47.5</v>
      </c>
      <c r="H138" s="20">
        <v>0.97845550111593271</v>
      </c>
      <c r="I138" s="20">
        <v>1</v>
      </c>
      <c r="J138" s="20">
        <f t="shared" si="3"/>
        <v>2.1544498884067287E-2</v>
      </c>
    </row>
    <row r="139" spans="7:10" x14ac:dyDescent="0.2">
      <c r="G139">
        <f t="shared" si="2"/>
        <v>48</v>
      </c>
      <c r="H139" s="20">
        <v>0.98019296078743645</v>
      </c>
      <c r="I139" s="20">
        <v>1</v>
      </c>
      <c r="J139" s="20">
        <f t="shared" si="3"/>
        <v>1.9807039212563549E-2</v>
      </c>
    </row>
    <row r="140" spans="7:10" x14ac:dyDescent="0.2">
      <c r="G140">
        <f t="shared" si="2"/>
        <v>48.5</v>
      </c>
      <c r="H140" s="20">
        <v>0.9817938541312391</v>
      </c>
      <c r="I140" s="20">
        <v>1</v>
      </c>
      <c r="J140" s="20">
        <f t="shared" si="3"/>
        <v>1.8206145868760903E-2</v>
      </c>
    </row>
    <row r="141" spans="7:10" x14ac:dyDescent="0.2">
      <c r="G141">
        <f t="shared" si="2"/>
        <v>49</v>
      </c>
      <c r="H141" s="20">
        <v>0.98326840919866298</v>
      </c>
      <c r="I141" s="20">
        <v>1</v>
      </c>
      <c r="J141" s="20">
        <f t="shared" si="3"/>
        <v>1.6731590801337015E-2</v>
      </c>
    </row>
    <row r="142" spans="7:10" x14ac:dyDescent="0.2">
      <c r="G142">
        <f t="shared" si="2"/>
        <v>49.5</v>
      </c>
      <c r="H142" s="20">
        <v>0.98462615604094172</v>
      </c>
      <c r="I142" s="20">
        <v>1</v>
      </c>
      <c r="J142" s="20">
        <f t="shared" si="3"/>
        <v>1.5373843959058275E-2</v>
      </c>
    </row>
    <row r="143" spans="7:10" x14ac:dyDescent="0.2">
      <c r="G143">
        <f t="shared" si="2"/>
        <v>50</v>
      </c>
      <c r="H143" s="20">
        <v>0.98587596529668131</v>
      </c>
      <c r="I143" s="20">
        <v>1</v>
      </c>
      <c r="J143" s="20">
        <f t="shared" si="3"/>
        <v>1.4124034703318689E-2</v>
      </c>
    </row>
    <row r="144" spans="7:10" x14ac:dyDescent="0.2">
      <c r="G144">
        <f t="shared" si="2"/>
        <v>50.5</v>
      </c>
      <c r="H144" s="20">
        <v>0.98702608590177465</v>
      </c>
      <c r="I144" s="20">
        <v>1</v>
      </c>
      <c r="J144" s="20">
        <f t="shared" si="3"/>
        <v>1.2973914098225348E-2</v>
      </c>
    </row>
  </sheetData>
  <phoneticPr fontId="0" type="noConversion"/>
  <pageMargins left="0.75" right="0.75" top="1" bottom="1" header="0.5" footer="0.5"/>
  <pageSetup orientation="portrait" horizontalDpi="1200" verticalDpi="1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60" r:id="rId4" name="SpinButton6">
          <controlPr defaultSize="0" autoLine="0" linkedCell="C7" r:id="rId5">
            <anchor moveWithCells="1">
              <from>
                <xdr:col>2</xdr:col>
                <xdr:colOff>38100</xdr:colOff>
                <xdr:row>6</xdr:row>
                <xdr:rowOff>19050</xdr:rowOff>
              </from>
              <to>
                <xdr:col>2</xdr:col>
                <xdr:colOff>762000</xdr:colOff>
                <xdr:row>7</xdr:row>
                <xdr:rowOff>0</xdr:rowOff>
              </to>
            </anchor>
          </controlPr>
        </control>
      </mc:Choice>
      <mc:Fallback>
        <control shapeId="2060" r:id="rId4" name="SpinButton6"/>
      </mc:Fallback>
    </mc:AlternateContent>
    <mc:AlternateContent xmlns:mc="http://schemas.openxmlformats.org/markup-compatibility/2006">
      <mc:Choice Requires="x14">
        <control shapeId="2059" r:id="rId6" name="SpinButton5">
          <controlPr defaultSize="0" autoLine="0" linkedCell="C6" r:id="rId5">
            <anchor moveWithCells="1">
              <from>
                <xdr:col>2</xdr:col>
                <xdr:colOff>38100</xdr:colOff>
                <xdr:row>5</xdr:row>
                <xdr:rowOff>19050</xdr:rowOff>
              </from>
              <to>
                <xdr:col>2</xdr:col>
                <xdr:colOff>762000</xdr:colOff>
                <xdr:row>6</xdr:row>
                <xdr:rowOff>0</xdr:rowOff>
              </to>
            </anchor>
          </controlPr>
        </control>
      </mc:Choice>
      <mc:Fallback>
        <control shapeId="2059" r:id="rId6" name="SpinButton5"/>
      </mc:Fallback>
    </mc:AlternateContent>
    <mc:AlternateContent xmlns:mc="http://schemas.openxmlformats.org/markup-compatibility/2006">
      <mc:Choice Requires="x14">
        <control shapeId="2058" r:id="rId7" name="SpinButton4">
          <controlPr defaultSize="0" autoLine="0" linkedCell="C5" r:id="rId5">
            <anchor moveWithCells="1">
              <from>
                <xdr:col>2</xdr:col>
                <xdr:colOff>38100</xdr:colOff>
                <xdr:row>4</xdr:row>
                <xdr:rowOff>19050</xdr:rowOff>
              </from>
              <to>
                <xdr:col>2</xdr:col>
                <xdr:colOff>762000</xdr:colOff>
                <xdr:row>5</xdr:row>
                <xdr:rowOff>0</xdr:rowOff>
              </to>
            </anchor>
          </controlPr>
        </control>
      </mc:Choice>
      <mc:Fallback>
        <control shapeId="2058" r:id="rId7" name="SpinButton4"/>
      </mc:Fallback>
    </mc:AlternateContent>
    <mc:AlternateContent xmlns:mc="http://schemas.openxmlformats.org/markup-compatibility/2006">
      <mc:Choice Requires="x14">
        <control shapeId="2057" r:id="rId8" name="SpinButton3">
          <controlPr defaultSize="0" autoLine="0" linkedCell="C4" r:id="rId5">
            <anchor moveWithCells="1">
              <from>
                <xdr:col>2</xdr:col>
                <xdr:colOff>38100</xdr:colOff>
                <xdr:row>3</xdr:row>
                <xdr:rowOff>19050</xdr:rowOff>
              </from>
              <to>
                <xdr:col>2</xdr:col>
                <xdr:colOff>762000</xdr:colOff>
                <xdr:row>4</xdr:row>
                <xdr:rowOff>0</xdr:rowOff>
              </to>
            </anchor>
          </controlPr>
        </control>
      </mc:Choice>
      <mc:Fallback>
        <control shapeId="2057" r:id="rId8" name="SpinButton3"/>
      </mc:Fallback>
    </mc:AlternateContent>
    <mc:AlternateContent xmlns:mc="http://schemas.openxmlformats.org/markup-compatibility/2006">
      <mc:Choice Requires="x14">
        <control shapeId="2056" r:id="rId9" name="SpinButton2">
          <controlPr defaultSize="0" autoLine="0" linkedCell="C3" r:id="rId5">
            <anchor moveWithCells="1">
              <from>
                <xdr:col>2</xdr:col>
                <xdr:colOff>38100</xdr:colOff>
                <xdr:row>2</xdr:row>
                <xdr:rowOff>19050</xdr:rowOff>
              </from>
              <to>
                <xdr:col>2</xdr:col>
                <xdr:colOff>762000</xdr:colOff>
                <xdr:row>3</xdr:row>
                <xdr:rowOff>0</xdr:rowOff>
              </to>
            </anchor>
          </controlPr>
        </control>
      </mc:Choice>
      <mc:Fallback>
        <control shapeId="2056" r:id="rId9" name="SpinButton2"/>
      </mc:Fallback>
    </mc:AlternateContent>
    <mc:AlternateContent xmlns:mc="http://schemas.openxmlformats.org/markup-compatibility/2006">
      <mc:Choice Requires="x14">
        <control shapeId="2055" r:id="rId10" name="SpinButton1">
          <controlPr defaultSize="0" autoLine="0" linkedCell="C2" r:id="rId5">
            <anchor moveWithCells="1">
              <from>
                <xdr:col>2</xdr:col>
                <xdr:colOff>38100</xdr:colOff>
                <xdr:row>1</xdr:row>
                <xdr:rowOff>19050</xdr:rowOff>
              </from>
              <to>
                <xdr:col>2</xdr:col>
                <xdr:colOff>762000</xdr:colOff>
                <xdr:row>2</xdr:row>
                <xdr:rowOff>0</xdr:rowOff>
              </to>
            </anchor>
          </controlPr>
        </control>
      </mc:Choice>
      <mc:Fallback>
        <control shapeId="2055" r:id="rId10" name="SpinButton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Basic Black-Scholes Extract</vt:lpstr>
      <vt:lpstr>Black-Scholes-Merton P(ITM)</vt:lpstr>
    </vt:vector>
  </TitlesOfParts>
  <Company>University of Otago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Falcon Crack</dc:creator>
  <cp:lastModifiedBy>Timothy Crack</cp:lastModifiedBy>
  <dcterms:created xsi:type="dcterms:W3CDTF">2006-02-26T04:46:35Z</dcterms:created>
  <dcterms:modified xsi:type="dcterms:W3CDTF">2021-05-19T03:15:23Z</dcterms:modified>
</cp:coreProperties>
</file>